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320" tabRatio="727" activeTab="6"/>
  </bookViews>
  <sheets>
    <sheet name="ALAPADATOK" sheetId="1" r:id="rId1"/>
    <sheet name="1. sz. mell." sheetId="2" r:id="rId2"/>
    <sheet name="2.1.sz.mell  " sheetId="3" r:id="rId3"/>
    <sheet name="2.2.sz.mell  " sheetId="4" r:id="rId4"/>
    <sheet name="3.sz.mell." sheetId="5" r:id="rId5"/>
    <sheet name="4.sz.mell." sheetId="6" r:id="rId6"/>
    <sheet name="5. sz. mell" sheetId="7" r:id="rId7"/>
  </sheets>
  <definedNames>
    <definedName name="_xlfn.IFERROR" hidden="1">#NAME?</definedName>
    <definedName name="_xlnm.Print_Titles" localSheetId="6">'5. sz. mell'!$1:$6</definedName>
    <definedName name="_xlnm.Print_Area" localSheetId="1">'1. sz. mell.'!$A$1:$E$62</definedName>
    <definedName name="_xlnm.Print_Area" localSheetId="2">'2.1.sz.mell  '!$A$1:$J$33</definedName>
    <definedName name="_xlnm.Print_Area" localSheetId="3">'2.2.sz.mell  '!$A$1:$J$36</definedName>
  </definedNames>
  <calcPr fullCalcOnLoad="1"/>
</workbook>
</file>

<file path=xl/sharedStrings.xml><?xml version="1.0" encoding="utf-8"?>
<sst xmlns="http://schemas.openxmlformats.org/spreadsheetml/2006/main" count="373" uniqueCount="205">
  <si>
    <t>Beruházási (felhalmozási) kiadások előirányzata beruházásonként</t>
  </si>
  <si>
    <t>Felújítási kiadások előirányzata felújításonként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</si>
  <si>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</si>
  <si>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</si>
  <si>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</si>
  <si>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</si>
  <si>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</si>
  <si>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</si>
  <si>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</si>
  <si>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</si>
  <si>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</si>
  <si>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</si>
  <si>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</si>
  <si>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</si>
  <si>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</si>
  <si>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</si>
  <si>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</si>
  <si>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</si>
  <si>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</si>
  <si>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</si>
  <si>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</si>
  <si>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</si>
  <si>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</si>
  <si>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</si>
  <si>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</si>
  <si>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</si>
  <si>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</si>
  <si>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</si>
  <si>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</si>
  <si>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</si>
  <si>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</si>
  <si>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</si>
  <si>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</si>
  <si>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</si>
  <si>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</si>
  <si>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--------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</si>
  <si>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</si>
  <si>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</si>
  <si>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</si>
  <si>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</si>
  <si>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</si>
  <si>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</si>
  <si>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</si>
  <si>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</si>
  <si>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</si>
  <si>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</si>
  <si>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</si>
  <si>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</si>
  <si>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</si>
  <si>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</si>
  <si>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</si>
  <si>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</si>
  <si>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</si>
  <si>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</si>
  <si>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</si>
  <si>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1.8.</t>
  </si>
  <si>
    <t>Dologi  kiadások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</si>
  <si>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</si>
  <si>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</si>
  <si>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</si>
  <si>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</si>
  <si>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</si>
  <si>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</si>
  <si>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</si>
  <si>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</si>
  <si>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</si>
  <si>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</si>
  <si>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</si>
  <si>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</si>
  <si>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</si>
  <si>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</si>
  <si>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</si>
  <si>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</si>
  <si>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</si>
  <si>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</si>
  <si>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</si>
  <si>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</si>
  <si>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</si>
  <si>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SAJÁT BEVÉTELEK ÖSSZESEN*</t>
  </si>
  <si>
    <t>Feladat megnevezése</t>
  </si>
  <si>
    <t>Száma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</si>
  <si>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</si>
  <si>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</si>
  <si>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</si>
  <si>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</si>
  <si>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</si>
  <si>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</si>
  <si>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</si>
  <si>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</si>
  <si>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</si>
  <si>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</si>
  <si>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</si>
  <si>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</si>
  <si>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</si>
  <si>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</si>
  <si>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</si>
  <si>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</si>
  <si>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</si>
  <si>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</si>
  <si>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</si>
  <si>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</si>
  <si>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</si>
  <si>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</si>
  <si>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</si>
  <si>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</si>
  <si>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Eredeti előirányzat</t>
  </si>
  <si>
    <t>Módosított előirányzat</t>
  </si>
  <si>
    <t>7=(4+6)</t>
  </si>
  <si>
    <t>4.1.</t>
  </si>
  <si>
    <t>4.2.</t>
  </si>
  <si>
    <t>4.3.</t>
  </si>
  <si>
    <t>Betétek megszüntetése</t>
  </si>
  <si>
    <t>Adóssághoz nem kapcsolódó származékos ügyletek bevételei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</si>
  <si>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</si>
  <si>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</si>
  <si>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</si>
  <si>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</si>
  <si>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</si>
  <si>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</si>
  <si>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</si>
  <si>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</si>
  <si>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</si>
  <si>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</si>
  <si>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</si>
  <si>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</si>
  <si>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</si>
  <si>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</si>
  <si>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</si>
  <si>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</si>
  <si>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</si>
  <si>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</si>
  <si>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</si>
  <si>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</si>
  <si>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</si>
  <si>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</si>
  <si>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</si>
  <si>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</si>
  <si>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</si>
  <si>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</si>
  <si>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</si>
  <si>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Felhalmozási célú finanszírozási kiadások összesen
(13.+...+24.)</t>
  </si>
  <si>
    <t>KIADÁSOK ÖSSZESEN (12+25)</t>
  </si>
  <si>
    <t>Kiadási jogcím</t>
  </si>
  <si>
    <t xml:space="preserve">Osztalék, a koncessziós díj és a hozambevétel
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</si>
  <si>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</si>
  <si>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</si>
  <si>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</si>
  <si>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</si>
  <si>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</si>
  <si>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</si>
  <si>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</si>
  <si>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Felhalmozási célú átvett pénzeszközök</t>
  </si>
  <si>
    <t>KÖLTSÉGVETÉSI BEVÉTELEK ÖSSZESEN: (1+…+7)</t>
  </si>
  <si>
    <t>Finanszírozási bevételek (9.1.+…+9.5.)</t>
  </si>
  <si>
    <t>9.1.</t>
  </si>
  <si>
    <t>Hitel-, kölcsön felvétele államháztartáson kívülről</t>
  </si>
  <si>
    <t>9.2.</t>
  </si>
  <si>
    <t>Értékpapírok beváltása, értékesítése</t>
  </si>
  <si>
    <t>9.3.</t>
  </si>
  <si>
    <t>Előző évi költségvetési maradvány igénybevétele</t>
  </si>
  <si>
    <t>9.4.</t>
  </si>
  <si>
    <t>Előző évi vállalkozási maradvány igénybevétele</t>
  </si>
  <si>
    <t>9.5.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</si>
  <si>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</si>
  <si>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</si>
  <si>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</si>
  <si>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Működési célú finanszírozási kiadások</t>
  </si>
  <si>
    <t>Felhalmozási célú finanszírozási kiadások</t>
  </si>
  <si>
    <t>KIADÁSOK ÖSSZESEN: (4.+5.)</t>
  </si>
  <si>
    <t>I. Működési célú bevételek és kiadások mérlege
(Nemzetiségi Önkormányzati szinten)</t>
  </si>
  <si>
    <t>Működési bevételek</t>
  </si>
  <si>
    <t>Költségvetési bevételek összesen (1.+…+12.)</t>
  </si>
  <si>
    <t>II. Felhalmozási célú bevételek és kiadások mérlege
(Nemzetiségi Önkormányzati szinten)</t>
  </si>
  <si>
    <t>KÖLTSÉGVETÉSI BEVÉTELEK ÖSSZESEN: (1.+…+7.)</t>
  </si>
  <si>
    <t>FINANSZÍROZÁSI BEVÉTELEK ÖSSZESEN: (9. +10.)</t>
  </si>
  <si>
    <t>BEVÉTELEK ÖSSZESEN: (8.+11.)</t>
  </si>
  <si>
    <t>Finanszírozási kiadások (5.1.+5.2.+5.3.)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</si>
  <si>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</si>
  <si>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 xml:space="preserve">Tartalékok </t>
  </si>
  <si>
    <t>1.6.-ból - Általános tartalék</t>
  </si>
  <si>
    <t xml:space="preserve">             - Céltartalék</t>
  </si>
  <si>
    <t xml:space="preserve">              - Céltartalék</t>
  </si>
  <si>
    <t>4.4.</t>
  </si>
  <si>
    <t>KIADÁSOK ÖSSZESEN: (3.+4.)</t>
  </si>
  <si>
    <t>Központi, irányító szervi támogatás</t>
  </si>
  <si>
    <t>Adóssághoz nem kapcsolódó származékos ügyletek</t>
  </si>
  <si>
    <t>Finanszírozási kiadások (4.1.+…+4.4.)</t>
  </si>
  <si>
    <t>KÖLTSÉGVETÉSI KIADÁSOK ÖSSZESEN (1+2)</t>
  </si>
  <si>
    <t>Költségvetési hiány, többlet ( költségvetési bevételek 8. sor - költségvetési kiadások 3. sor) (+/-)</t>
  </si>
  <si>
    <t>Finanszírozási bevételek, kiadások egyenlege (finanszírozási bevételek 11. sor - finanszírozási kiadások 4. sor) (+/-)</t>
  </si>
  <si>
    <t>Irányító szervi (önkormányzati) támogatás folyósítása</t>
  </si>
  <si>
    <t>Kiemelt előirányzat, előirányzat megnevezése</t>
  </si>
  <si>
    <t>Forintban!</t>
  </si>
  <si>
    <t>Bruttó hiány:</t>
  </si>
  <si>
    <t>Bruttó többlet:</t>
  </si>
  <si>
    <t>BEVÉTELEK, KIADÁSOK ÖSSZEVONT PÉNZÜGYI MÉRLEGE</t>
  </si>
  <si>
    <t>ALAPADATOK</t>
  </si>
  <si>
    <t>a</t>
  </si>
  <si>
    <t>I. félévi</t>
  </si>
  <si>
    <t>költségvetési tájékoztatóhoz</t>
  </si>
  <si>
    <t>1. költségvetési szerv neve</t>
  </si>
  <si>
    <t>Felsőzsolca Város Roma Nemzetiségi Önkormányzata</t>
  </si>
  <si>
    <t>NEMLEGES</t>
  </si>
  <si>
    <t xml:space="preserve"> </t>
  </si>
  <si>
    <t>2020.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</si>
</sst>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0_ ;\-#,##0\ "/>
    <numFmt numFmtId="175" formatCode="[$€-2]\ #\ ##,000_);[Red]\([$€-2]\ #\ ##,000\)"/>
    <numFmt numFmtId="176" formatCode="&quot;H-&quot;0000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11"/>
      <name val="Times New Roman"/>
      <family val="1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19" xfId="58" applyFont="1" applyFill="1" applyBorder="1" applyAlignment="1" applyProtection="1">
      <alignment horizontal="left" vertical="center" wrapText="1" indent="1"/>
      <protection/>
    </xf>
    <xf numFmtId="0" fontId="13" fillId="0" borderId="20" xfId="58" applyFont="1" applyFill="1" applyBorder="1" applyAlignment="1" applyProtection="1">
      <alignment horizontal="left" vertical="center" wrapText="1" indent="1"/>
      <protection/>
    </xf>
    <xf numFmtId="0" fontId="13" fillId="0" borderId="21" xfId="58" applyFont="1" applyFill="1" applyBorder="1" applyAlignment="1" applyProtection="1">
      <alignment horizontal="left" vertical="center" wrapText="1" indent="1"/>
      <protection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0" xfId="58" applyFont="1" applyFill="1" applyBorder="1" applyAlignment="1" applyProtection="1">
      <alignment vertical="center" wrapText="1"/>
      <protection/>
    </xf>
    <xf numFmtId="0" fontId="13" fillId="0" borderId="22" xfId="58" applyFont="1" applyFill="1" applyBorder="1" applyAlignment="1" applyProtection="1">
      <alignment vertical="center" wrapText="1"/>
      <protection/>
    </xf>
    <xf numFmtId="0" fontId="13" fillId="0" borderId="19" xfId="58" applyFont="1" applyFill="1" applyBorder="1" applyAlignment="1" applyProtection="1">
      <alignment horizontal="center" vertical="center" wrapText="1"/>
      <protection/>
    </xf>
    <xf numFmtId="0" fontId="13" fillId="0" borderId="20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14" fillId="0" borderId="0" xfId="58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6" fontId="13" fillId="0" borderId="24" xfId="0" applyNumberFormat="1" applyFont="1" applyFill="1" applyBorder="1" applyAlignment="1" applyProtection="1">
      <alignment horizontal="center" vertical="center" wrapText="1"/>
      <protection/>
    </xf>
    <xf numFmtId="166" fontId="13" fillId="0" borderId="25" xfId="0" applyNumberFormat="1" applyFont="1" applyFill="1" applyBorder="1" applyAlignment="1" applyProtection="1">
      <alignment horizontal="center" vertical="center" wrapText="1"/>
      <protection/>
    </xf>
    <xf numFmtId="166" fontId="13" fillId="0" borderId="26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6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3" fillId="33" borderId="20" xfId="0" applyNumberFormat="1" applyFont="1" applyFill="1" applyBorder="1" applyAlignment="1" applyProtection="1">
      <alignment vertical="center" wrapTex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0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0" fontId="14" fillId="0" borderId="16" xfId="58" applyFont="1" applyFill="1" applyBorder="1" applyAlignment="1" applyProtection="1">
      <alignment horizontal="center" vertical="center"/>
      <protection/>
    </xf>
    <xf numFmtId="0" fontId="14" fillId="0" borderId="27" xfId="58" applyFont="1" applyFill="1" applyBorder="1" applyAlignment="1" applyProtection="1">
      <alignment horizontal="center" vertical="center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19" xfId="0" applyNumberFormat="1" applyFont="1" applyFill="1" applyBorder="1" applyAlignment="1" applyProtection="1">
      <alignment horizontal="center" vertical="center" wrapText="1"/>
      <protection/>
    </xf>
    <xf numFmtId="166" fontId="7" fillId="0" borderId="20" xfId="0" applyNumberFormat="1" applyFont="1" applyFill="1" applyBorder="1" applyAlignment="1" applyProtection="1">
      <alignment horizontal="center" vertical="center" wrapText="1"/>
      <protection/>
    </xf>
    <xf numFmtId="166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0" fontId="18" fillId="0" borderId="2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166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3" fillId="0" borderId="32" xfId="0" applyNumberFormat="1" applyFont="1" applyFill="1" applyBorder="1" applyAlignment="1" applyProtection="1">
      <alignment horizontal="center" vertical="center" wrapText="1"/>
      <protection/>
    </xf>
    <xf numFmtId="166" fontId="13" fillId="0" borderId="19" xfId="0" applyNumberFormat="1" applyFont="1" applyFill="1" applyBorder="1" applyAlignment="1" applyProtection="1">
      <alignment horizontal="center" vertical="center" wrapText="1"/>
      <protection/>
    </xf>
    <xf numFmtId="166" fontId="13" fillId="0" borderId="20" xfId="0" applyNumberFormat="1" applyFont="1" applyFill="1" applyBorder="1" applyAlignment="1" applyProtection="1">
      <alignment horizontal="center" vertical="center" wrapText="1"/>
      <protection/>
    </xf>
    <xf numFmtId="166" fontId="13" fillId="0" borderId="23" xfId="0" applyNumberFormat="1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4" xfId="0" applyNumberFormat="1" applyFill="1" applyBorder="1" applyAlignment="1" applyProtection="1">
      <alignment horizontal="left" vertical="center" wrapText="1" indent="1"/>
      <protection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35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1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35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6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27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4" fillId="0" borderId="37" xfId="40" applyNumberFormat="1" applyFont="1" applyFill="1" applyBorder="1" applyAlignment="1" applyProtection="1">
      <alignment/>
      <protection locked="0"/>
    </xf>
    <xf numFmtId="168" fontId="14" fillId="0" borderId="38" xfId="40" applyNumberFormat="1" applyFont="1" applyFill="1" applyBorder="1" applyAlignment="1" applyProtection="1">
      <alignment/>
      <protection locked="0"/>
    </xf>
    <xf numFmtId="166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1" fillId="0" borderId="11" xfId="0" applyFont="1" applyBorder="1" applyAlignment="1">
      <alignment horizontal="justify" wrapText="1"/>
    </xf>
    <xf numFmtId="0" fontId="21" fillId="0" borderId="11" xfId="0" applyFont="1" applyBorder="1" applyAlignment="1">
      <alignment wrapText="1"/>
    </xf>
    <xf numFmtId="0" fontId="21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7" fillId="0" borderId="39" xfId="58" applyFont="1" applyFill="1" applyBorder="1" applyAlignment="1" applyProtection="1">
      <alignment horizontal="center" vertical="center" wrapText="1"/>
      <protection/>
    </xf>
    <xf numFmtId="166" fontId="13" fillId="0" borderId="40" xfId="0" applyNumberFormat="1" applyFont="1" applyFill="1" applyBorder="1" applyAlignment="1" applyProtection="1">
      <alignment horizontal="center" vertical="center" wrapText="1"/>
      <protection/>
    </xf>
    <xf numFmtId="166" fontId="13" fillId="0" borderId="31" xfId="0" applyNumberFormat="1" applyFont="1" applyFill="1" applyBorder="1" applyAlignment="1" applyProtection="1">
      <alignment vertical="center" wrapText="1"/>
      <protection/>
    </xf>
    <xf numFmtId="166" fontId="13" fillId="0" borderId="22" xfId="58" applyNumberFormat="1" applyFont="1" applyFill="1" applyBorder="1" applyAlignment="1" applyProtection="1">
      <alignment horizontal="right" vertical="center" wrapText="1" indent="1"/>
      <protection/>
    </xf>
    <xf numFmtId="166" fontId="13" fillId="0" borderId="20" xfId="58" applyNumberFormat="1" applyFont="1" applyFill="1" applyBorder="1" applyAlignment="1" applyProtection="1">
      <alignment horizontal="right" vertical="center" wrapText="1" indent="1"/>
      <protection/>
    </xf>
    <xf numFmtId="166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58" applyNumberFormat="1" applyFont="1" applyFill="1" applyBorder="1" applyAlignment="1" applyProtection="1">
      <alignment horizontal="right" vertical="center" wrapText="1" indent="1"/>
      <protection/>
    </xf>
    <xf numFmtId="166" fontId="3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8" fontId="13" fillId="0" borderId="36" xfId="40" applyNumberFormat="1" applyFont="1" applyFill="1" applyBorder="1" applyAlignment="1" applyProtection="1">
      <alignment/>
      <protection/>
    </xf>
    <xf numFmtId="168" fontId="14" fillId="0" borderId="11" xfId="40" applyNumberFormat="1" applyFont="1" applyFill="1" applyBorder="1" applyAlignment="1" applyProtection="1">
      <alignment/>
      <protection locked="0"/>
    </xf>
    <xf numFmtId="168" fontId="14" fillId="0" borderId="15" xfId="40" applyNumberFormat="1" applyFont="1" applyFill="1" applyBorder="1" applyAlignment="1" applyProtection="1">
      <alignment/>
      <protection locked="0"/>
    </xf>
    <xf numFmtId="168" fontId="13" fillId="0" borderId="20" xfId="40" applyNumberFormat="1" applyFont="1" applyFill="1" applyBorder="1" applyAlignment="1" applyProtection="1">
      <alignment/>
      <protection/>
    </xf>
    <xf numFmtId="166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4" fillId="0" borderId="35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28" xfId="58" applyNumberFormat="1" applyFont="1" applyFill="1" applyBorder="1" applyAlignment="1" applyProtection="1">
      <alignment horizontal="left" vertical="center"/>
      <protection/>
    </xf>
    <xf numFmtId="166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0" applyFont="1" applyBorder="1" applyAlignment="1" applyProtection="1">
      <alignment horizontal="left" wrapText="1" indent="1"/>
      <protection/>
    </xf>
    <xf numFmtId="166" fontId="1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wrapText="1" indent="1"/>
      <protection/>
    </xf>
    <xf numFmtId="166" fontId="14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horizontal="left" wrapText="1" indent="1"/>
      <protection/>
    </xf>
    <xf numFmtId="166" fontId="1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166" fontId="14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Border="1" applyAlignment="1" applyProtection="1">
      <alignment wrapText="1"/>
      <protection/>
    </xf>
    <xf numFmtId="0" fontId="18" fillId="0" borderId="25" xfId="0" applyFont="1" applyBorder="1" applyAlignment="1" applyProtection="1">
      <alignment wrapText="1"/>
      <protection/>
    </xf>
    <xf numFmtId="0" fontId="6" fillId="0" borderId="43" xfId="58" applyFont="1" applyFill="1" applyBorder="1" applyAlignment="1" applyProtection="1">
      <alignment horizontal="center" vertical="center" wrapText="1"/>
      <protection/>
    </xf>
    <xf numFmtId="0" fontId="6" fillId="0" borderId="43" xfId="58" applyFont="1" applyFill="1" applyBorder="1" applyAlignment="1" applyProtection="1">
      <alignment vertical="center" wrapText="1"/>
      <protection/>
    </xf>
    <xf numFmtId="166" fontId="6" fillId="0" borderId="43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43" xfId="58" applyFont="1" applyFill="1" applyBorder="1" applyAlignment="1" applyProtection="1">
      <alignment horizontal="right" vertical="center" wrapText="1" indent="1"/>
      <protection locked="0"/>
    </xf>
    <xf numFmtId="166" fontId="1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8" applyFont="1" applyFill="1" applyBorder="1">
      <alignment/>
      <protection/>
    </xf>
    <xf numFmtId="166" fontId="13" fillId="0" borderId="44" xfId="58" applyNumberFormat="1" applyFont="1" applyFill="1" applyBorder="1" applyAlignment="1" applyProtection="1">
      <alignment vertical="center" wrapText="1"/>
      <protection/>
    </xf>
    <xf numFmtId="166" fontId="13" fillId="0" borderId="23" xfId="58" applyNumberFormat="1" applyFont="1" applyFill="1" applyBorder="1" applyAlignment="1" applyProtection="1">
      <alignment vertical="center" wrapText="1"/>
      <protection/>
    </xf>
    <xf numFmtId="166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center" wrapText="1"/>
      <protection/>
    </xf>
    <xf numFmtId="0" fontId="13" fillId="0" borderId="21" xfId="58" applyFont="1" applyFill="1" applyBorder="1" applyAlignment="1" applyProtection="1">
      <alignment horizontal="center" vertical="center" wrapText="1"/>
      <protection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35" xfId="58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vertical="center" wrapText="1"/>
      <protection/>
    </xf>
    <xf numFmtId="0" fontId="18" fillId="0" borderId="25" xfId="0" applyFont="1" applyBorder="1" applyAlignment="1" applyProtection="1">
      <alignment vertical="center" wrapText="1"/>
      <protection/>
    </xf>
    <xf numFmtId="166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4" xfId="58" applyNumberFormat="1" applyFont="1" applyFill="1" applyBorder="1" applyAlignment="1" applyProtection="1">
      <alignment horizontal="right" vertical="center" wrapText="1" indent="1"/>
      <protection/>
    </xf>
    <xf numFmtId="166" fontId="1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4" xfId="58" applyNumberFormat="1" applyFont="1" applyFill="1" applyBorder="1" applyAlignment="1" applyProtection="1">
      <alignment horizontal="right" vertical="center" wrapText="1" indent="1"/>
      <protection/>
    </xf>
    <xf numFmtId="166" fontId="13" fillId="0" borderId="49" xfId="58" applyNumberFormat="1" applyFont="1" applyFill="1" applyBorder="1" applyAlignment="1" applyProtection="1">
      <alignment horizontal="right" vertical="center" wrapText="1" indent="1"/>
      <protection/>
    </xf>
    <xf numFmtId="166" fontId="14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6" xfId="0" applyNumberFormat="1" applyFont="1" applyBorder="1" applyAlignment="1" applyProtection="1" quotePrefix="1">
      <alignment horizontal="right" vertical="center" wrapText="1" indent="1"/>
      <protection/>
    </xf>
    <xf numFmtId="166" fontId="14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11" xfId="0" applyFont="1" applyBorder="1" applyAlignment="1">
      <alignment vertical="center"/>
    </xf>
    <xf numFmtId="0" fontId="17" fillId="0" borderId="12" xfId="0" applyFont="1" applyBorder="1" applyAlignment="1" applyProtection="1">
      <alignment horizontal="left" vertical="center" wrapText="1" indent="1"/>
      <protection/>
    </xf>
    <xf numFmtId="166" fontId="13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6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6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4" fillId="0" borderId="16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1" xfId="0" applyNumberFormat="1" applyFont="1" applyFill="1" applyBorder="1" applyAlignment="1" applyProtection="1">
      <alignment vertical="center" wrapText="1"/>
      <protection locked="0"/>
    </xf>
    <xf numFmtId="166" fontId="12" fillId="0" borderId="15" xfId="0" applyNumberFormat="1" applyFont="1" applyFill="1" applyBorder="1" applyAlignment="1" applyProtection="1">
      <alignment vertical="center" wrapText="1"/>
      <protection locked="0"/>
    </xf>
    <xf numFmtId="166" fontId="7" fillId="0" borderId="20" xfId="0" applyNumberFormat="1" applyFont="1" applyFill="1" applyBorder="1" applyAlignment="1" applyProtection="1">
      <alignment vertical="center" wrapText="1"/>
      <protection/>
    </xf>
    <xf numFmtId="166" fontId="7" fillId="33" borderId="20" xfId="0" applyNumberFormat="1" applyFont="1" applyFill="1" applyBorder="1" applyAlignment="1" applyProtection="1">
      <alignment vertical="center" wrapText="1"/>
      <protection/>
    </xf>
    <xf numFmtId="166" fontId="13" fillId="0" borderId="37" xfId="0" applyNumberFormat="1" applyFont="1" applyFill="1" applyBorder="1" applyAlignment="1" applyProtection="1">
      <alignment vertical="center" wrapText="1"/>
      <protection/>
    </xf>
    <xf numFmtId="166" fontId="13" fillId="0" borderId="36" xfId="0" applyNumberFormat="1" applyFont="1" applyFill="1" applyBorder="1" applyAlignment="1" applyProtection="1">
      <alignment vertical="center" wrapText="1"/>
      <protection/>
    </xf>
    <xf numFmtId="166" fontId="7" fillId="0" borderId="36" xfId="0" applyNumberFormat="1" applyFont="1" applyFill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left" vertical="center" wrapText="1" indent="1"/>
      <protection/>
    </xf>
    <xf numFmtId="49" fontId="14" fillId="0" borderId="24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5" xfId="58" applyFont="1" applyFill="1" applyBorder="1" applyAlignment="1" applyProtection="1">
      <alignment horizontal="left" vertical="center" wrapText="1" indent="1"/>
      <protection/>
    </xf>
    <xf numFmtId="166" fontId="14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Fill="1" applyAlignment="1">
      <alignment horizontal="right" vertical="center" wrapText="1"/>
    </xf>
    <xf numFmtId="166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 locked="0"/>
    </xf>
    <xf numFmtId="166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166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166" fontId="64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166" fontId="20" fillId="0" borderId="28" xfId="58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 applyFill="1" applyAlignment="1" applyProtection="1">
      <alignment horizontal="right" vertical="center" indent="1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7" fillId="0" borderId="39" xfId="58" applyFont="1" applyFill="1" applyBorder="1" applyAlignment="1" applyProtection="1">
      <alignment horizontal="center" vertical="center" wrapText="1"/>
      <protection locked="0"/>
    </xf>
    <xf numFmtId="0" fontId="13" fillId="0" borderId="19" xfId="58" applyFont="1" applyFill="1" applyBorder="1" applyAlignment="1" applyProtection="1">
      <alignment horizontal="center" vertical="center" wrapText="1"/>
      <protection locked="0"/>
    </xf>
    <xf numFmtId="0" fontId="13" fillId="0" borderId="20" xfId="58" applyFont="1" applyFill="1" applyBorder="1" applyAlignment="1" applyProtection="1">
      <alignment horizontal="center" vertical="center" wrapText="1"/>
      <protection locked="0"/>
    </xf>
    <xf numFmtId="0" fontId="13" fillId="0" borderId="36" xfId="58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vertical="center"/>
      <protection locked="0"/>
    </xf>
    <xf numFmtId="166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58" applyNumberFormat="1" applyFont="1" applyFill="1" applyBorder="1" applyAlignment="1" applyProtection="1">
      <alignment horizontal="centerContinuous"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3" fillId="0" borderId="18" xfId="58" applyFont="1" applyFill="1" applyBorder="1" applyAlignment="1" applyProtection="1">
      <alignment horizontal="center" vertical="center" wrapText="1"/>
      <protection locked="0"/>
    </xf>
    <xf numFmtId="0" fontId="13" fillId="0" borderId="13" xfId="58" applyFont="1" applyFill="1" applyBorder="1" applyAlignment="1" applyProtection="1">
      <alignment horizontal="center" vertical="center" wrapText="1"/>
      <protection locked="0"/>
    </xf>
    <xf numFmtId="0" fontId="13" fillId="0" borderId="20" xfId="58" applyFont="1" applyFill="1" applyBorder="1" applyAlignment="1" applyProtection="1">
      <alignment horizontal="center" vertical="center" wrapText="1"/>
      <protection locked="0"/>
    </xf>
    <xf numFmtId="0" fontId="13" fillId="0" borderId="50" xfId="58" applyFont="1" applyFill="1" applyBorder="1" applyAlignment="1" applyProtection="1">
      <alignment horizontal="center" vertical="center" wrapText="1"/>
      <protection locked="0"/>
    </xf>
    <xf numFmtId="0" fontId="13" fillId="0" borderId="19" xfId="58" applyFont="1" applyFill="1" applyBorder="1" applyAlignment="1" applyProtection="1">
      <alignment horizontal="center" vertical="center"/>
      <protection locked="0"/>
    </xf>
    <xf numFmtId="0" fontId="13" fillId="0" borderId="20" xfId="58" applyFont="1" applyFill="1" applyBorder="1" applyAlignment="1" applyProtection="1">
      <alignment horizontal="center" vertical="center"/>
      <protection locked="0"/>
    </xf>
    <xf numFmtId="0" fontId="13" fillId="0" borderId="36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2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 quotePrefix="1">
      <alignment horizontal="right" vertical="center" inden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 applyProtection="1">
      <alignment horizontal="center" vertical="center" wrapText="1"/>
      <protection locked="0"/>
    </xf>
    <xf numFmtId="166" fontId="64" fillId="0" borderId="0" xfId="0" applyNumberFormat="1" applyFont="1" applyFill="1" applyAlignment="1" applyProtection="1">
      <alignment horizontal="right" vertical="center" wrapText="1" indent="1"/>
      <protection/>
    </xf>
    <xf numFmtId="0" fontId="22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6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>
      <alignment horizontal="center"/>
    </xf>
    <xf numFmtId="0" fontId="6" fillId="34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9" fillId="0" borderId="0" xfId="58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3" xfId="58" applyFont="1" applyFill="1" applyBorder="1" applyAlignment="1" applyProtection="1">
      <alignment horizontal="center" vertical="center" wrapText="1"/>
      <protection locked="0"/>
    </xf>
    <xf numFmtId="0" fontId="7" fillId="0" borderId="39" xfId="58" applyFont="1" applyFill="1" applyBorder="1" applyAlignment="1" applyProtection="1">
      <alignment horizontal="center" vertical="center" wrapText="1"/>
      <protection locked="0"/>
    </xf>
    <xf numFmtId="166" fontId="7" fillId="0" borderId="13" xfId="58" applyNumberFormat="1" applyFont="1" applyFill="1" applyBorder="1" applyAlignment="1" applyProtection="1">
      <alignment horizontal="center" vertical="center"/>
      <protection locked="0"/>
    </xf>
    <xf numFmtId="166" fontId="7" fillId="0" borderId="61" xfId="58" applyNumberFormat="1" applyFont="1" applyFill="1" applyBorder="1" applyAlignment="1" applyProtection="1">
      <alignment horizontal="center" vertical="center"/>
      <protection locked="0"/>
    </xf>
    <xf numFmtId="0" fontId="7" fillId="0" borderId="18" xfId="58" applyFont="1" applyFill="1" applyBorder="1" applyAlignment="1" applyProtection="1">
      <alignment horizontal="center" vertical="center" wrapText="1"/>
      <protection/>
    </xf>
    <xf numFmtId="0" fontId="7" fillId="0" borderId="62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horizontal="center" vertical="center" wrapText="1"/>
      <protection/>
    </xf>
    <xf numFmtId="0" fontId="7" fillId="0" borderId="39" xfId="58" applyFont="1" applyFill="1" applyBorder="1" applyAlignment="1" applyProtection="1">
      <alignment horizontal="center" vertical="center" wrapText="1"/>
      <protection/>
    </xf>
    <xf numFmtId="166" fontId="7" fillId="0" borderId="13" xfId="58" applyNumberFormat="1" applyFont="1" applyFill="1" applyBorder="1" applyAlignment="1" applyProtection="1">
      <alignment horizontal="center" vertical="center"/>
      <protection/>
    </xf>
    <xf numFmtId="166" fontId="7" fillId="0" borderId="61" xfId="58" applyNumberFormat="1" applyFont="1" applyFill="1" applyBorder="1" applyAlignment="1" applyProtection="1">
      <alignment horizontal="center" vertical="center"/>
      <protection/>
    </xf>
    <xf numFmtId="166" fontId="20" fillId="0" borderId="28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/>
      <protection/>
    </xf>
    <xf numFmtId="166" fontId="20" fillId="0" borderId="28" xfId="58" applyNumberFormat="1" applyFont="1" applyFill="1" applyBorder="1" applyAlignment="1" applyProtection="1">
      <alignment horizontal="left" vertical="center"/>
      <protection locked="0"/>
    </xf>
    <xf numFmtId="166" fontId="20" fillId="0" borderId="28" xfId="58" applyNumberFormat="1" applyFont="1" applyFill="1" applyBorder="1" applyAlignment="1" applyProtection="1">
      <alignment horizontal="left"/>
      <protection/>
    </xf>
    <xf numFmtId="0" fontId="7" fillId="0" borderId="18" xfId="58" applyFont="1" applyFill="1" applyBorder="1" applyAlignment="1" applyProtection="1">
      <alignment horizontal="center" vertical="center" wrapText="1"/>
      <protection locked="0"/>
    </xf>
    <xf numFmtId="0" fontId="7" fillId="0" borderId="62" xfId="58" applyFont="1" applyFill="1" applyBorder="1" applyAlignment="1" applyProtection="1">
      <alignment horizontal="center" vertical="center" wrapText="1"/>
      <protection locked="0"/>
    </xf>
    <xf numFmtId="166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6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66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0" fontId="2" fillId="0" borderId="0" xfId="0" applyFont="1" applyAlignment="1">
      <alignment horizontal="center" vertical="center"/>
    </xf>
    <xf numFmtId="0" fontId="7" fillId="0" borderId="19" xfId="58" applyFont="1" applyFill="1" applyBorder="1" applyAlignment="1" applyProtection="1">
      <alignment horizontal="left"/>
      <protection/>
    </xf>
    <xf numFmtId="0" fontId="7" fillId="0" borderId="20" xfId="58" applyFont="1" applyFill="1" applyBorder="1" applyAlignment="1" applyProtection="1">
      <alignment horizontal="left"/>
      <protection/>
    </xf>
    <xf numFmtId="0" fontId="14" fillId="0" borderId="43" xfId="58" applyFont="1" applyFill="1" applyBorder="1" applyAlignment="1" applyProtection="1">
      <alignment horizontal="justify" vertical="center" wrapText="1"/>
      <protection locked="0"/>
    </xf>
    <xf numFmtId="166" fontId="6" fillId="0" borderId="0" xfId="58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Border="1" applyAlignment="1" applyProtection="1">
      <alignment horizontal="right" textRotation="180" wrapText="1"/>
      <protection locked="0"/>
    </xf>
    <xf numFmtId="0" fontId="9" fillId="0" borderId="0" xfId="0" applyFont="1" applyAlignment="1" applyProtection="1">
      <alignment horizontal="right" textRotation="180" wrapText="1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7" fillId="0" borderId="72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120" zoomScaleNormal="120" zoomScalePageLayoutView="0" workbookViewId="0" topLeftCell="A1">
      <selection activeCell="E18" sqref="E18"/>
    </sheetView>
  </sheetViews>
  <sheetFormatPr defaultColWidth="9.00390625" defaultRowHeight="12.75"/>
  <cols>
    <col min="1" max="1" width="35.375" style="0" customWidth="1"/>
    <col min="3" max="3" width="26.50390625" style="0" customWidth="1"/>
  </cols>
  <sheetData>
    <row r="1" spans="1:10" ht="18.75">
      <c r="A1" s="292" t="s">
        <v>196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1:8" ht="15.75">
      <c r="A3" s="293" t="s">
        <v>201</v>
      </c>
      <c r="B3" s="293"/>
      <c r="C3" s="293"/>
      <c r="D3" s="293"/>
      <c r="E3" s="293"/>
      <c r="F3" s="293"/>
      <c r="G3" s="293"/>
      <c r="H3" s="293"/>
    </row>
    <row r="6" ht="15">
      <c r="A6" s="283"/>
    </row>
    <row r="7" spans="1:10" ht="12.75">
      <c r="A7" s="284" t="s">
        <v>197</v>
      </c>
      <c r="B7" s="285" t="s">
        <v>204</v>
      </c>
      <c r="C7" s="290" t="s">
        <v>198</v>
      </c>
      <c r="D7" t="s">
        <v>199</v>
      </c>
      <c r="E7" s="265"/>
      <c r="F7" s="286"/>
      <c r="G7" s="265"/>
      <c r="H7" s="265"/>
      <c r="I7" s="265"/>
      <c r="J7" s="265"/>
    </row>
    <row r="8" spans="3:10" ht="12.75">
      <c r="C8" s="287" t="str">
        <f>IF(C7="I. negyedévi","I. negyedéves",IF(C7="I. félévi","I. féléves","III. negyedéves"))</f>
        <v>I. féléves</v>
      </c>
      <c r="E8" s="30"/>
      <c r="F8" s="30"/>
      <c r="G8" s="30"/>
      <c r="H8" s="30"/>
      <c r="I8" s="30"/>
      <c r="J8" s="30"/>
    </row>
    <row r="9" ht="12.75">
      <c r="C9" s="291" t="str">
        <f>IF(C7="I. negyedévi"," III. 31.",IF(C7="I. félévi"," VI. 30."," IX. 30."))</f>
        <v> VI. 30.</v>
      </c>
    </row>
    <row r="11" spans="1:10" ht="14.25">
      <c r="A11" s="288" t="s">
        <v>200</v>
      </c>
      <c r="B11" s="294"/>
      <c r="C11" s="294"/>
      <c r="D11" s="294"/>
      <c r="E11" s="294"/>
      <c r="F11" s="294"/>
      <c r="G11" s="294"/>
      <c r="H11" s="294"/>
      <c r="I11" s="289"/>
      <c r="J11" s="289"/>
    </row>
  </sheetData>
  <sheetProtection/>
  <mergeCells count="3">
    <mergeCell ref="A1:J1"/>
    <mergeCell ref="A3:H3"/>
    <mergeCell ref="B11:H11"/>
  </mergeCells>
  <dataValidations count="1">
    <dataValidation type="list" allowBlank="1" showInputMessage="1" showErrorMessage="1" sqref="C7">
      <formula1>"I. félévi, III. negyedévi"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="120" zoomScaleNormal="120" zoomScaleSheetLayoutView="130" workbookViewId="0" topLeftCell="A1">
      <selection activeCell="G41" sqref="G41"/>
    </sheetView>
  </sheetViews>
  <sheetFormatPr defaultColWidth="9.00390625" defaultRowHeight="12.75"/>
  <cols>
    <col min="1" max="1" width="9.00390625" style="107" customWidth="1"/>
    <col min="2" max="2" width="61.875" style="107" customWidth="1"/>
    <col min="3" max="3" width="12.875" style="108" customWidth="1"/>
    <col min="4" max="5" width="12.875" style="107" customWidth="1"/>
    <col min="6" max="6" width="9.00390625" style="24" customWidth="1"/>
    <col min="7" max="16384" width="9.375" style="24" customWidth="1"/>
  </cols>
  <sheetData>
    <row r="1" spans="1:5" ht="15.75">
      <c r="A1" s="295" t="str">
        <f>CONCATENATE("1. melléklet"," ",ALAPADATOK!A7," ",ALAPADATOK!B7," ",ALAPADATOK!C7," ",ALAPADATOK!D7," ",ALAPADATOK!E7," ",ALAPADATOK!F7," ",ALAPADATOK!G7," ",ALAPADATOK!H7)</f>
        <v>1. melléklet a 2020. I. félévi költségvetési tájékoztatóhoz    </v>
      </c>
      <c r="B1" s="296"/>
      <c r="C1" s="296"/>
      <c r="D1" s="296"/>
      <c r="E1" s="296"/>
    </row>
    <row r="2" spans="1:5" ht="15.75">
      <c r="A2" s="297" t="str">
        <f>ALAPADATOK!A3</f>
        <v>Felsőzsolca Város Roma Nemzetiségi Önkormányzata</v>
      </c>
      <c r="B2" s="298"/>
      <c r="C2" s="298"/>
      <c r="D2" s="298"/>
      <c r="E2" s="298"/>
    </row>
    <row r="3" spans="1:5" ht="15.75">
      <c r="A3" s="297" t="str">
        <f>CONCATENATE(ALAPADATOK!B7," ",UPPER(ALAPADATOK!C8)," TÁJÉKOZTATÓ")</f>
        <v>2020. I. FÉLÉVES TÁJÉKOZTATÓ</v>
      </c>
      <c r="B3" s="298"/>
      <c r="C3" s="298"/>
      <c r="D3" s="298"/>
      <c r="E3" s="298"/>
    </row>
    <row r="4" spans="1:5" ht="15.75">
      <c r="A4" s="297" t="s">
        <v>195</v>
      </c>
      <c r="B4" s="298"/>
      <c r="C4" s="298"/>
      <c r="D4" s="298"/>
      <c r="E4" s="298"/>
    </row>
    <row r="5" spans="1:5" ht="15.75" customHeight="1" thickBot="1">
      <c r="A5" s="311" t="s">
        <v>58</v>
      </c>
      <c r="B5" s="311"/>
      <c r="C5" s="232"/>
      <c r="D5" s="231"/>
      <c r="E5" s="233" t="s">
        <v>192</v>
      </c>
    </row>
    <row r="6" spans="1:5" ht="15.75" customHeight="1">
      <c r="A6" s="313" t="s">
        <v>45</v>
      </c>
      <c r="B6" s="299" t="s">
        <v>3</v>
      </c>
      <c r="C6" s="301" t="str">
        <f>CONCATENATE(ALAPADATOK!B7," évi")</f>
        <v>2020. évi</v>
      </c>
      <c r="D6" s="301"/>
      <c r="E6" s="302"/>
    </row>
    <row r="7" spans="1:5" ht="37.5" customHeight="1" thickBot="1">
      <c r="A7" s="314"/>
      <c r="B7" s="300"/>
      <c r="C7" s="234" t="s">
        <v>105</v>
      </c>
      <c r="D7" s="234" t="s">
        <v>106</v>
      </c>
      <c r="E7" s="223" t="str">
        <f>+CONCATENATE(LEFT(C6,4),ALAPADATOK!C9,CHAR(10),"teljesítés")</f>
        <v>2020 VI. 30.
teljesítés</v>
      </c>
    </row>
    <row r="8" spans="1:5" s="25" customFormat="1" ht="12" customHeight="1" thickBot="1">
      <c r="A8" s="235">
        <v>1</v>
      </c>
      <c r="B8" s="236">
        <v>2</v>
      </c>
      <c r="C8" s="236">
        <v>3</v>
      </c>
      <c r="D8" s="236">
        <v>4</v>
      </c>
      <c r="E8" s="237">
        <v>5</v>
      </c>
    </row>
    <row r="9" spans="1:5" s="1" customFormat="1" ht="12" customHeight="1" thickBot="1">
      <c r="A9" s="14" t="s">
        <v>4</v>
      </c>
      <c r="B9" s="15" t="s">
        <v>144</v>
      </c>
      <c r="C9" s="182">
        <f>+C10+C11+C12+C13+C14</f>
        <v>1040000</v>
      </c>
      <c r="D9" s="119">
        <v>1040000</v>
      </c>
      <c r="E9" s="137">
        <f>+E10+E11+E12+E13+E14</f>
        <v>635250</v>
      </c>
    </row>
    <row r="10" spans="1:5" s="1" customFormat="1" ht="12" customHeight="1">
      <c r="A10" s="11" t="s">
        <v>46</v>
      </c>
      <c r="B10" s="191" t="s">
        <v>145</v>
      </c>
      <c r="C10" s="183">
        <v>1040000</v>
      </c>
      <c r="D10" s="121">
        <v>1040000</v>
      </c>
      <c r="E10" s="139">
        <v>635250</v>
      </c>
    </row>
    <row r="11" spans="1:5" s="1" customFormat="1" ht="12" customHeight="1">
      <c r="A11" s="10" t="s">
        <v>47</v>
      </c>
      <c r="B11" s="66" t="s">
        <v>146</v>
      </c>
      <c r="C11" s="181"/>
      <c r="D11" s="120"/>
      <c r="E11" s="141"/>
    </row>
    <row r="12" spans="1:5" s="1" customFormat="1" ht="12" customHeight="1">
      <c r="A12" s="10" t="s">
        <v>48</v>
      </c>
      <c r="B12" s="66" t="s">
        <v>147</v>
      </c>
      <c r="C12" s="181"/>
      <c r="D12" s="120"/>
      <c r="E12" s="141"/>
    </row>
    <row r="13" spans="1:5" s="1" customFormat="1" ht="12" customHeight="1">
      <c r="A13" s="10" t="s">
        <v>49</v>
      </c>
      <c r="B13" s="66" t="s">
        <v>148</v>
      </c>
      <c r="C13" s="181"/>
      <c r="D13" s="120"/>
      <c r="E13" s="141"/>
    </row>
    <row r="14" spans="1:5" s="1" customFormat="1" ht="12" customHeight="1" thickBot="1">
      <c r="A14" s="10" t="s">
        <v>57</v>
      </c>
      <c r="B14" s="66" t="s">
        <v>149</v>
      </c>
      <c r="C14" s="181"/>
      <c r="D14" s="120"/>
      <c r="E14" s="141"/>
    </row>
    <row r="15" spans="1:5" s="1" customFormat="1" ht="12" customHeight="1" thickBot="1">
      <c r="A15" s="14" t="s">
        <v>5</v>
      </c>
      <c r="B15" s="65" t="s">
        <v>115</v>
      </c>
      <c r="C15" s="192"/>
      <c r="D15" s="146"/>
      <c r="E15" s="147"/>
    </row>
    <row r="16" spans="1:5" s="1" customFormat="1" ht="12" customHeight="1" thickBot="1">
      <c r="A16" s="14" t="s">
        <v>6</v>
      </c>
      <c r="B16" s="15" t="s">
        <v>127</v>
      </c>
      <c r="C16" s="192"/>
      <c r="D16" s="146"/>
      <c r="E16" s="147"/>
    </row>
    <row r="17" spans="1:5" s="1" customFormat="1" ht="12" customHeight="1" thickBot="1">
      <c r="A17" s="14" t="s">
        <v>65</v>
      </c>
      <c r="B17" s="65" t="s">
        <v>150</v>
      </c>
      <c r="C17" s="193"/>
      <c r="D17" s="196"/>
      <c r="E17" s="195"/>
    </row>
    <row r="18" spans="1:5" s="1" customFormat="1" ht="12" customHeight="1" thickBot="1">
      <c r="A18" s="14" t="s">
        <v>8</v>
      </c>
      <c r="B18" s="65" t="s">
        <v>129</v>
      </c>
      <c r="C18" s="192"/>
      <c r="D18" s="146"/>
      <c r="E18" s="147"/>
    </row>
    <row r="19" spans="1:5" s="1" customFormat="1" ht="12" customHeight="1" thickBot="1">
      <c r="A19" s="14" t="s">
        <v>9</v>
      </c>
      <c r="B19" s="65" t="s">
        <v>116</v>
      </c>
      <c r="C19" s="192"/>
      <c r="D19" s="146"/>
      <c r="E19" s="147"/>
    </row>
    <row r="20" spans="1:5" s="1" customFormat="1" ht="12" customHeight="1" thickBot="1">
      <c r="A20" s="14" t="s">
        <v>66</v>
      </c>
      <c r="B20" s="65" t="s">
        <v>151</v>
      </c>
      <c r="C20" s="192"/>
      <c r="D20" s="146"/>
      <c r="E20" s="147"/>
    </row>
    <row r="21" spans="1:5" s="1" customFormat="1" ht="12" customHeight="1" thickBot="1">
      <c r="A21" s="14" t="s">
        <v>11</v>
      </c>
      <c r="B21" s="15" t="s">
        <v>152</v>
      </c>
      <c r="C21" s="184">
        <f>+C9+C15+C16+C17+C18+C19+C20</f>
        <v>1040000</v>
      </c>
      <c r="D21" s="124">
        <f>+D9+D15+D16+D17+D18+D19+D20</f>
        <v>1040000</v>
      </c>
      <c r="E21" s="144">
        <f>+E9+E15+E16+E17+E18+E19+E20</f>
        <v>635250</v>
      </c>
    </row>
    <row r="22" spans="1:5" s="1" customFormat="1" ht="12" customHeight="1" thickBot="1">
      <c r="A22" s="14" t="s">
        <v>12</v>
      </c>
      <c r="B22" s="65" t="s">
        <v>153</v>
      </c>
      <c r="C22" s="182">
        <f>SUM(C23:C27)</f>
        <v>103684</v>
      </c>
      <c r="D22" s="119">
        <v>103684</v>
      </c>
      <c r="E22" s="137">
        <f>SUM(E23:E27)</f>
        <v>103684</v>
      </c>
    </row>
    <row r="23" spans="1:5" s="1" customFormat="1" ht="12" customHeight="1">
      <c r="A23" s="10" t="s">
        <v>154</v>
      </c>
      <c r="B23" s="66" t="s">
        <v>155</v>
      </c>
      <c r="C23" s="194"/>
      <c r="D23" s="123"/>
      <c r="E23" s="145"/>
    </row>
    <row r="24" spans="1:5" s="1" customFormat="1" ht="12" customHeight="1">
      <c r="A24" s="10" t="s">
        <v>156</v>
      </c>
      <c r="B24" s="66" t="s">
        <v>157</v>
      </c>
      <c r="C24" s="194"/>
      <c r="D24" s="123"/>
      <c r="E24" s="145"/>
    </row>
    <row r="25" spans="1:5" s="1" customFormat="1" ht="12" customHeight="1">
      <c r="A25" s="10" t="s">
        <v>158</v>
      </c>
      <c r="B25" s="66" t="s">
        <v>159</v>
      </c>
      <c r="C25" s="194">
        <v>103684</v>
      </c>
      <c r="D25" s="123">
        <v>103684</v>
      </c>
      <c r="E25" s="145">
        <v>103684</v>
      </c>
    </row>
    <row r="26" spans="1:5" s="1" customFormat="1" ht="12" customHeight="1">
      <c r="A26" s="10" t="s">
        <v>160</v>
      </c>
      <c r="B26" s="66" t="s">
        <v>161</v>
      </c>
      <c r="C26" s="194"/>
      <c r="D26" s="123"/>
      <c r="E26" s="145"/>
    </row>
    <row r="27" spans="1:5" s="1" customFormat="1" ht="12" customHeight="1" thickBot="1">
      <c r="A27" s="10" t="s">
        <v>162</v>
      </c>
      <c r="B27" s="66" t="s">
        <v>111</v>
      </c>
      <c r="C27" s="194"/>
      <c r="D27" s="123"/>
      <c r="E27" s="145"/>
    </row>
    <row r="28" spans="1:5" s="1" customFormat="1" ht="12" customHeight="1" thickBot="1">
      <c r="A28" s="14" t="s">
        <v>13</v>
      </c>
      <c r="B28" s="65" t="s">
        <v>112</v>
      </c>
      <c r="C28" s="192"/>
      <c r="D28" s="146"/>
      <c r="E28" s="147"/>
    </row>
    <row r="29" spans="1:5" s="1" customFormat="1" ht="12" customHeight="1" thickBot="1">
      <c r="A29" s="14" t="s">
        <v>14</v>
      </c>
      <c r="B29" s="179" t="s">
        <v>163</v>
      </c>
      <c r="C29" s="184">
        <f>+C22+C28</f>
        <v>103684</v>
      </c>
      <c r="D29" s="124">
        <f>+D22+D28</f>
        <v>103684</v>
      </c>
      <c r="E29" s="144">
        <f>+E22+E28</f>
        <v>103684</v>
      </c>
    </row>
    <row r="30" spans="1:5" s="1" customFormat="1" ht="12" customHeight="1" thickBot="1">
      <c r="A30" s="14" t="s">
        <v>15</v>
      </c>
      <c r="B30" s="180" t="s">
        <v>164</v>
      </c>
      <c r="C30" s="184">
        <f>+C21+C29</f>
        <v>1143684</v>
      </c>
      <c r="D30" s="124">
        <f>+D21+D29</f>
        <v>1143684</v>
      </c>
      <c r="E30" s="144">
        <f>+E21+E29</f>
        <v>738934</v>
      </c>
    </row>
    <row r="31" spans="1:5" s="1" customFormat="1" ht="12" customHeight="1">
      <c r="A31" s="150"/>
      <c r="B31" s="151"/>
      <c r="C31" s="152"/>
      <c r="D31" s="153"/>
      <c r="E31" s="154"/>
    </row>
    <row r="32" spans="1:5" s="1" customFormat="1" ht="12" customHeight="1" thickBot="1">
      <c r="A32" s="312" t="s">
        <v>59</v>
      </c>
      <c r="B32" s="312"/>
      <c r="C32" s="108"/>
      <c r="D32" s="136"/>
      <c r="E32" s="68" t="str">
        <f>E5</f>
        <v>Forintban!</v>
      </c>
    </row>
    <row r="33" spans="1:5" s="1" customFormat="1" ht="12" customHeight="1">
      <c r="A33" s="303" t="s">
        <v>45</v>
      </c>
      <c r="B33" s="305" t="s">
        <v>142</v>
      </c>
      <c r="C33" s="307" t="str">
        <f>+C6</f>
        <v>2020. évi</v>
      </c>
      <c r="D33" s="307"/>
      <c r="E33" s="308"/>
    </row>
    <row r="34" spans="1:6" s="1" customFormat="1" ht="24.75" thickBot="1">
      <c r="A34" s="304"/>
      <c r="B34" s="306"/>
      <c r="C34" s="115" t="s">
        <v>105</v>
      </c>
      <c r="D34" s="115" t="s">
        <v>106</v>
      </c>
      <c r="E34" s="223" t="str">
        <f>+E7</f>
        <v>2020 VI. 30.
teljesítés</v>
      </c>
      <c r="F34" s="155"/>
    </row>
    <row r="35" spans="1:6" s="1" customFormat="1" ht="12" customHeight="1" thickBot="1">
      <c r="A35" s="21">
        <v>1</v>
      </c>
      <c r="B35" s="22">
        <v>2</v>
      </c>
      <c r="C35" s="22">
        <v>3</v>
      </c>
      <c r="D35" s="22">
        <v>4</v>
      </c>
      <c r="E35" s="23">
        <v>5</v>
      </c>
      <c r="F35" s="155"/>
    </row>
    <row r="36" spans="1:6" s="1" customFormat="1" ht="15" customHeight="1" thickBot="1">
      <c r="A36" s="16" t="s">
        <v>4</v>
      </c>
      <c r="B36" s="20" t="s">
        <v>177</v>
      </c>
      <c r="C36" s="118">
        <f>SUM(C37:C42)</f>
        <v>1143684</v>
      </c>
      <c r="D36" s="118">
        <f>SUM(D37:D42)</f>
        <v>1143684</v>
      </c>
      <c r="E36" s="185">
        <f>SUM(E37:E42)</f>
        <v>520347</v>
      </c>
      <c r="F36" s="155"/>
    </row>
    <row r="37" spans="1:5" s="1" customFormat="1" ht="12.75" customHeight="1">
      <c r="A37" s="12" t="s">
        <v>46</v>
      </c>
      <c r="B37" s="7" t="s">
        <v>32</v>
      </c>
      <c r="C37" s="188">
        <v>627000</v>
      </c>
      <c r="D37" s="188">
        <v>323840</v>
      </c>
      <c r="E37" s="186">
        <v>49999</v>
      </c>
    </row>
    <row r="38" spans="1:5" ht="12.75" customHeight="1">
      <c r="A38" s="10" t="s">
        <v>47</v>
      </c>
      <c r="B38" s="5" t="s">
        <v>67</v>
      </c>
      <c r="C38" s="120">
        <v>100000</v>
      </c>
      <c r="D38" s="120">
        <v>103160</v>
      </c>
      <c r="E38" s="141">
        <v>1574</v>
      </c>
    </row>
    <row r="39" spans="1:5" ht="12.75" customHeight="1">
      <c r="A39" s="10" t="s">
        <v>48</v>
      </c>
      <c r="B39" s="5" t="s">
        <v>56</v>
      </c>
      <c r="C39" s="122">
        <v>416684</v>
      </c>
      <c r="D39" s="122">
        <v>716684</v>
      </c>
      <c r="E39" s="143">
        <v>468774</v>
      </c>
    </row>
    <row r="40" spans="1:5" s="25" customFormat="1" ht="12.75" customHeight="1">
      <c r="A40" s="10" t="s">
        <v>49</v>
      </c>
      <c r="B40" s="8" t="s">
        <v>68</v>
      </c>
      <c r="C40" s="122"/>
      <c r="D40" s="122"/>
      <c r="E40" s="143"/>
    </row>
    <row r="41" spans="1:5" s="25" customFormat="1" ht="12.75" customHeight="1">
      <c r="A41" s="10" t="s">
        <v>57</v>
      </c>
      <c r="B41" s="5" t="s">
        <v>69</v>
      </c>
      <c r="C41" s="122"/>
      <c r="D41" s="122"/>
      <c r="E41" s="143"/>
    </row>
    <row r="42" spans="1:5" s="25" customFormat="1" ht="12.75" customHeight="1">
      <c r="A42" s="10" t="s">
        <v>50</v>
      </c>
      <c r="B42" s="5" t="s">
        <v>178</v>
      </c>
      <c r="C42" s="122"/>
      <c r="D42" s="122"/>
      <c r="E42" s="143"/>
    </row>
    <row r="43" spans="1:5" s="25" customFormat="1" ht="12.75" customHeight="1">
      <c r="A43" s="10" t="s">
        <v>51</v>
      </c>
      <c r="B43" s="5" t="s">
        <v>179</v>
      </c>
      <c r="C43" s="122"/>
      <c r="D43" s="122"/>
      <c r="E43" s="143"/>
    </row>
    <row r="44" spans="1:5" ht="12.75" customHeight="1" thickBot="1">
      <c r="A44" s="10" t="s">
        <v>55</v>
      </c>
      <c r="B44" s="13" t="s">
        <v>181</v>
      </c>
      <c r="C44" s="122"/>
      <c r="D44" s="122"/>
      <c r="E44" s="143"/>
    </row>
    <row r="45" spans="1:5" ht="12" customHeight="1" thickBot="1">
      <c r="A45" s="14" t="s">
        <v>5</v>
      </c>
      <c r="B45" s="19" t="s">
        <v>165</v>
      </c>
      <c r="C45" s="119">
        <f>+C46+C47+C48</f>
        <v>0</v>
      </c>
      <c r="D45" s="119">
        <f>+D46+D47+D48</f>
        <v>0</v>
      </c>
      <c r="E45" s="137">
        <f>+E46+E47+E48</f>
        <v>0</v>
      </c>
    </row>
    <row r="46" spans="1:5" ht="12" customHeight="1">
      <c r="A46" s="11" t="s">
        <v>52</v>
      </c>
      <c r="B46" s="5" t="s">
        <v>84</v>
      </c>
      <c r="C46" s="121"/>
      <c r="D46" s="121"/>
      <c r="E46" s="139"/>
    </row>
    <row r="47" spans="1:5" ht="12" customHeight="1">
      <c r="A47" s="11" t="s">
        <v>53</v>
      </c>
      <c r="B47" s="9" t="s">
        <v>70</v>
      </c>
      <c r="C47" s="120"/>
      <c r="D47" s="120"/>
      <c r="E47" s="141"/>
    </row>
    <row r="48" spans="1:5" ht="12" customHeight="1" thickBot="1">
      <c r="A48" s="11" t="s">
        <v>54</v>
      </c>
      <c r="B48" s="67" t="s">
        <v>85</v>
      </c>
      <c r="C48" s="120"/>
      <c r="D48" s="120"/>
      <c r="E48" s="141"/>
    </row>
    <row r="49" spans="1:5" ht="12" customHeight="1" thickBot="1">
      <c r="A49" s="14" t="s">
        <v>6</v>
      </c>
      <c r="B49" s="50" t="s">
        <v>187</v>
      </c>
      <c r="C49" s="119">
        <f>+C36+C45</f>
        <v>1143684</v>
      </c>
      <c r="D49" s="119">
        <f>+D36+D45</f>
        <v>1143684</v>
      </c>
      <c r="E49" s="137">
        <f>+E36+E45</f>
        <v>520347</v>
      </c>
    </row>
    <row r="50" spans="1:5" ht="12" customHeight="1" thickBot="1">
      <c r="A50" s="14" t="s">
        <v>7</v>
      </c>
      <c r="B50" s="50" t="s">
        <v>186</v>
      </c>
      <c r="C50" s="119">
        <f>+C51+C52+C53+C54</f>
        <v>0</v>
      </c>
      <c r="D50" s="119">
        <f>+D51+D52+D53+D54</f>
        <v>0</v>
      </c>
      <c r="E50" s="137">
        <f>+E51+E52+E53+E54</f>
        <v>0</v>
      </c>
    </row>
    <row r="51" spans="1:5" ht="12" customHeight="1">
      <c r="A51" s="12" t="s">
        <v>108</v>
      </c>
      <c r="B51" s="7" t="s">
        <v>166</v>
      </c>
      <c r="C51" s="188"/>
      <c r="D51" s="188"/>
      <c r="E51" s="186"/>
    </row>
    <row r="52" spans="1:5" ht="12" customHeight="1">
      <c r="A52" s="10" t="s">
        <v>109</v>
      </c>
      <c r="B52" s="5" t="s">
        <v>167</v>
      </c>
      <c r="C52" s="122"/>
      <c r="D52" s="122"/>
      <c r="E52" s="143"/>
    </row>
    <row r="53" spans="1:5" ht="12" customHeight="1">
      <c r="A53" s="10" t="s">
        <v>110</v>
      </c>
      <c r="B53" s="5" t="s">
        <v>184</v>
      </c>
      <c r="C53" s="122"/>
      <c r="D53" s="122"/>
      <c r="E53" s="143"/>
    </row>
    <row r="54" spans="1:5" ht="12" customHeight="1" thickBot="1">
      <c r="A54" s="217" t="s">
        <v>182</v>
      </c>
      <c r="B54" s="218" t="s">
        <v>185</v>
      </c>
      <c r="C54" s="219"/>
      <c r="D54" s="219"/>
      <c r="E54" s="220"/>
    </row>
    <row r="55" spans="1:5" ht="12" customHeight="1" thickBot="1">
      <c r="A55" s="14" t="s">
        <v>8</v>
      </c>
      <c r="B55" s="179" t="s">
        <v>183</v>
      </c>
      <c r="C55" s="119">
        <f>+C49+C50</f>
        <v>1143684</v>
      </c>
      <c r="D55" s="119">
        <f>+D49+D50</f>
        <v>1143684</v>
      </c>
      <c r="E55" s="137">
        <f>+E49+E50</f>
        <v>520347</v>
      </c>
    </row>
    <row r="56" spans="3:5" ht="12" customHeight="1">
      <c r="C56" s="229">
        <f>C30-C55</f>
        <v>0</v>
      </c>
      <c r="D56" s="229">
        <f>D30-D55</f>
        <v>0</v>
      </c>
      <c r="E56" s="230"/>
    </row>
    <row r="57" spans="1:5" ht="18" customHeight="1">
      <c r="A57" s="310" t="s">
        <v>113</v>
      </c>
      <c r="B57" s="310"/>
      <c r="C57" s="310"/>
      <c r="D57" s="310"/>
      <c r="E57" s="310"/>
    </row>
    <row r="58" spans="1:7" ht="12" customHeight="1" thickBot="1">
      <c r="A58" s="309" t="s">
        <v>60</v>
      </c>
      <c r="B58" s="309"/>
      <c r="C58" s="136"/>
      <c r="D58" s="136"/>
      <c r="E58" s="68" t="str">
        <f>E32</f>
        <v>Forintban!</v>
      </c>
      <c r="F58" s="107"/>
      <c r="G58" s="107"/>
    </row>
    <row r="59" spans="1:7" ht="24" customHeight="1" thickBot="1">
      <c r="A59" s="14">
        <v>1</v>
      </c>
      <c r="B59" s="19" t="s">
        <v>188</v>
      </c>
      <c r="C59" s="156">
        <f>+C21-C49</f>
        <v>-103684</v>
      </c>
      <c r="D59" s="156">
        <f>+D21-D49</f>
        <v>-103684</v>
      </c>
      <c r="E59" s="157">
        <f>+E21-E49</f>
        <v>114903</v>
      </c>
      <c r="F59" s="107"/>
      <c r="G59" s="107"/>
    </row>
    <row r="60" spans="1:7" ht="25.5" customHeight="1" thickBot="1">
      <c r="A60" s="14" t="s">
        <v>5</v>
      </c>
      <c r="B60" s="19" t="s">
        <v>189</v>
      </c>
      <c r="C60" s="156">
        <f>+C29-C50</f>
        <v>103684</v>
      </c>
      <c r="D60" s="156">
        <f>+D29-D50</f>
        <v>103684</v>
      </c>
      <c r="E60" s="157">
        <f>+E29-E50</f>
        <v>103684</v>
      </c>
      <c r="F60" s="107"/>
      <c r="G60" s="107"/>
    </row>
    <row r="61" spans="3:6" ht="15" customHeight="1">
      <c r="C61" s="51"/>
      <c r="D61" s="51"/>
      <c r="E61" s="51"/>
      <c r="F61" s="51"/>
    </row>
    <row r="62" s="1" customFormat="1" ht="12.75" customHeight="1"/>
    <row r="63" ht="15.75">
      <c r="C63" s="107"/>
    </row>
    <row r="64" ht="15.75">
      <c r="C64" s="107"/>
    </row>
    <row r="65" ht="15.75">
      <c r="C65" s="107"/>
    </row>
    <row r="66" ht="16.5" customHeight="1">
      <c r="C66" s="107"/>
    </row>
    <row r="67" ht="15.75">
      <c r="C67" s="107"/>
    </row>
    <row r="68" ht="15.75">
      <c r="C68" s="107"/>
    </row>
    <row r="69" ht="15.75">
      <c r="C69" s="107"/>
    </row>
    <row r="70" ht="15.75">
      <c r="C70" s="107"/>
    </row>
    <row r="71" ht="15.75">
      <c r="C71" s="107"/>
    </row>
    <row r="72" spans="6:7" s="107" customFormat="1" ht="15.75">
      <c r="F72" s="24"/>
      <c r="G72" s="24"/>
    </row>
    <row r="73" spans="6:7" s="107" customFormat="1" ht="15.75">
      <c r="F73" s="24"/>
      <c r="G73" s="24"/>
    </row>
    <row r="74" spans="6:7" s="107" customFormat="1" ht="15.75">
      <c r="F74" s="24"/>
      <c r="G74" s="24"/>
    </row>
    <row r="75" spans="6:7" s="107" customFormat="1" ht="15.75">
      <c r="F75" s="24"/>
      <c r="G75" s="24"/>
    </row>
  </sheetData>
  <sheetProtection/>
  <mergeCells count="14">
    <mergeCell ref="A33:A34"/>
    <mergeCell ref="B33:B34"/>
    <mergeCell ref="C33:E33"/>
    <mergeCell ref="A58:B58"/>
    <mergeCell ref="A57:E57"/>
    <mergeCell ref="A5:B5"/>
    <mergeCell ref="A32:B32"/>
    <mergeCell ref="A6:A7"/>
    <mergeCell ref="A1:E1"/>
    <mergeCell ref="A2:E2"/>
    <mergeCell ref="A3:E3"/>
    <mergeCell ref="A4:E4"/>
    <mergeCell ref="B6:B7"/>
    <mergeCell ref="C6:E6"/>
  </mergeCells>
  <printOptions horizontalCentered="1"/>
  <pageMargins left="0.5905511811023623" right="0.5905511811023623" top="0.8661417322834646" bottom="0.6692913385826772" header="0.3937007874015748" footer="0.3937007874015748"/>
  <pageSetup fitToHeight="2" fitToWidth="3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120" zoomScaleNormal="120" zoomScaleSheetLayoutView="100" workbookViewId="0" topLeftCell="D1">
      <selection activeCell="I18" sqref="I18"/>
    </sheetView>
  </sheetViews>
  <sheetFormatPr defaultColWidth="9.00390625" defaultRowHeight="12.75"/>
  <cols>
    <col min="1" max="1" width="6.875" style="34" customWidth="1"/>
    <col min="2" max="2" width="55.125" style="56" customWidth="1"/>
    <col min="3" max="5" width="16.375" style="34" customWidth="1"/>
    <col min="6" max="6" width="55.125" style="34" customWidth="1"/>
    <col min="7" max="9" width="16.375" style="34" customWidth="1"/>
    <col min="10" max="10" width="4.875" style="34" customWidth="1"/>
    <col min="11" max="16384" width="9.375" style="34" customWidth="1"/>
  </cols>
  <sheetData>
    <row r="1" spans="1:10" ht="39.75" customHeight="1">
      <c r="A1" s="238"/>
      <c r="B1" s="318" t="s">
        <v>169</v>
      </c>
      <c r="C1" s="319"/>
      <c r="D1" s="319"/>
      <c r="E1" s="319"/>
      <c r="F1" s="319"/>
      <c r="G1" s="319"/>
      <c r="H1" s="319"/>
      <c r="I1" s="319"/>
      <c r="J1" s="317" t="str">
        <f>CONCATENATE("2.1. melléklet"," ",ALAPADATOK!A7," ",ALAPADATOK!B7," ",ALAPADATOK!C7," ",ALAPADATOK!D7," ",ALAPADATOK!E7," ",ALAPADATOK!F7," ",ALAPADATOK!G7," ",ALAPADATOK!H7)</f>
        <v>2.1. melléklet a 2020. I. félévi költségvetési tájékoztatóhoz    </v>
      </c>
    </row>
    <row r="2" spans="1:10" ht="14.25" thickBot="1">
      <c r="A2" s="238"/>
      <c r="B2" s="239"/>
      <c r="C2" s="238"/>
      <c r="D2" s="238"/>
      <c r="E2" s="238"/>
      <c r="F2" s="238"/>
      <c r="G2" s="240"/>
      <c r="H2" s="240"/>
      <c r="I2" s="240" t="str">
        <f>'1. sz. mell.'!E5</f>
        <v>Forintban!</v>
      </c>
      <c r="J2" s="317"/>
    </row>
    <row r="3" spans="1:10" ht="18" customHeight="1" thickBot="1">
      <c r="A3" s="315" t="s">
        <v>45</v>
      </c>
      <c r="B3" s="241" t="s">
        <v>36</v>
      </c>
      <c r="C3" s="242"/>
      <c r="D3" s="242"/>
      <c r="E3" s="242"/>
      <c r="F3" s="241" t="s">
        <v>37</v>
      </c>
      <c r="G3" s="243"/>
      <c r="H3" s="243"/>
      <c r="I3" s="243"/>
      <c r="J3" s="317"/>
    </row>
    <row r="4" spans="1:10" s="77" customFormat="1" ht="35.25" customHeight="1" thickBot="1">
      <c r="A4" s="316"/>
      <c r="B4" s="244" t="s">
        <v>38</v>
      </c>
      <c r="C4" s="224" t="str">
        <f>+CONCATENATE('1. sz. mell.'!C6," eredeti előirányzat")</f>
        <v>2020. évi eredeti előirányzat</v>
      </c>
      <c r="D4" s="245" t="str">
        <f>+CONCATENATE('1. sz. mell.'!C6," módosított előirányzat")</f>
        <v>2020. évi módosított előirányzat</v>
      </c>
      <c r="E4" s="224" t="str">
        <f>+CONCATENATE(LEFT('1. sz. mell.'!C6,4),ALAPADATOK!C9," teljesítés")</f>
        <v>2020 VI. 30. teljesítés</v>
      </c>
      <c r="F4" s="244" t="s">
        <v>38</v>
      </c>
      <c r="G4" s="224" t="str">
        <f>+C4</f>
        <v>2020. évi eredeti előirányzat</v>
      </c>
      <c r="H4" s="245" t="str">
        <f>+D4</f>
        <v>2020. évi módosított előirányzat</v>
      </c>
      <c r="I4" s="225" t="str">
        <f>+E4</f>
        <v>2020 VI. 30. teljesítés</v>
      </c>
      <c r="J4" s="317"/>
    </row>
    <row r="5" spans="1:10" s="82" customFormat="1" ht="12" customHeight="1" thickBot="1">
      <c r="A5" s="78">
        <v>1</v>
      </c>
      <c r="B5" s="79">
        <v>2</v>
      </c>
      <c r="C5" s="80">
        <v>3</v>
      </c>
      <c r="D5" s="80">
        <v>4</v>
      </c>
      <c r="E5" s="80">
        <v>5</v>
      </c>
      <c r="F5" s="79">
        <v>6</v>
      </c>
      <c r="G5" s="80">
        <v>7</v>
      </c>
      <c r="H5" s="80">
        <v>8</v>
      </c>
      <c r="I5" s="81">
        <v>9</v>
      </c>
      <c r="J5" s="317"/>
    </row>
    <row r="6" spans="1:10" ht="15" customHeight="1">
      <c r="A6" s="83" t="s">
        <v>4</v>
      </c>
      <c r="B6" s="84" t="s">
        <v>114</v>
      </c>
      <c r="C6" s="69">
        <v>1040000</v>
      </c>
      <c r="D6" s="69">
        <v>1040000</v>
      </c>
      <c r="E6" s="69">
        <v>635250</v>
      </c>
      <c r="F6" s="84" t="s">
        <v>39</v>
      </c>
      <c r="G6" s="131">
        <v>627000</v>
      </c>
      <c r="H6" s="161">
        <v>323840</v>
      </c>
      <c r="I6" s="75">
        <v>49999</v>
      </c>
      <c r="J6" s="317"/>
    </row>
    <row r="7" spans="1:10" ht="15" customHeight="1">
      <c r="A7" s="85" t="s">
        <v>5</v>
      </c>
      <c r="B7" s="86" t="s">
        <v>115</v>
      </c>
      <c r="C7" s="70"/>
      <c r="D7" s="70"/>
      <c r="E7" s="70"/>
      <c r="F7" s="86" t="s">
        <v>67</v>
      </c>
      <c r="G7" s="70">
        <v>100000</v>
      </c>
      <c r="H7" s="162">
        <v>103160</v>
      </c>
      <c r="I7" s="76">
        <v>1574</v>
      </c>
      <c r="J7" s="317"/>
    </row>
    <row r="8" spans="1:10" ht="15" customHeight="1">
      <c r="A8" s="85" t="s">
        <v>6</v>
      </c>
      <c r="B8" s="86" t="s">
        <v>170</v>
      </c>
      <c r="C8" s="70"/>
      <c r="D8" s="70"/>
      <c r="E8" s="70"/>
      <c r="F8" s="86" t="s">
        <v>88</v>
      </c>
      <c r="G8" s="70">
        <v>416684</v>
      </c>
      <c r="H8" s="162">
        <v>716684</v>
      </c>
      <c r="I8" s="76">
        <v>468774</v>
      </c>
      <c r="J8" s="317"/>
    </row>
    <row r="9" spans="1:10" ht="15" customHeight="1">
      <c r="A9" s="85" t="s">
        <v>7</v>
      </c>
      <c r="B9" s="86" t="s">
        <v>116</v>
      </c>
      <c r="C9" s="70"/>
      <c r="D9" s="70"/>
      <c r="E9" s="70"/>
      <c r="F9" s="86" t="s">
        <v>68</v>
      </c>
      <c r="G9" s="70"/>
      <c r="H9" s="162"/>
      <c r="I9" s="76"/>
      <c r="J9" s="317"/>
    </row>
    <row r="10" spans="1:10" ht="15" customHeight="1">
      <c r="A10" s="85" t="s">
        <v>8</v>
      </c>
      <c r="B10" s="197"/>
      <c r="C10" s="70"/>
      <c r="D10" s="70"/>
      <c r="E10" s="70"/>
      <c r="F10" s="86" t="s">
        <v>69</v>
      </c>
      <c r="G10" s="70"/>
      <c r="H10" s="162"/>
      <c r="I10" s="76"/>
      <c r="J10" s="317"/>
    </row>
    <row r="11" spans="1:10" ht="15" customHeight="1">
      <c r="A11" s="85" t="s">
        <v>9</v>
      </c>
      <c r="B11" s="29"/>
      <c r="C11" s="71"/>
      <c r="D11" s="71"/>
      <c r="E11" s="71"/>
      <c r="F11" s="86" t="s">
        <v>33</v>
      </c>
      <c r="G11" s="70"/>
      <c r="H11" s="162"/>
      <c r="I11" s="76"/>
      <c r="J11" s="317"/>
    </row>
    <row r="12" spans="1:10" ht="15" customHeight="1">
      <c r="A12" s="85" t="s">
        <v>10</v>
      </c>
      <c r="B12" s="29"/>
      <c r="C12" s="70"/>
      <c r="D12" s="70"/>
      <c r="E12" s="70"/>
      <c r="F12" s="29"/>
      <c r="G12" s="70"/>
      <c r="H12" s="162"/>
      <c r="I12" s="76"/>
      <c r="J12" s="317"/>
    </row>
    <row r="13" spans="1:10" ht="15" customHeight="1">
      <c r="A13" s="85" t="s">
        <v>11</v>
      </c>
      <c r="B13" s="29"/>
      <c r="C13" s="70"/>
      <c r="D13" s="70"/>
      <c r="E13" s="70"/>
      <c r="F13" s="29"/>
      <c r="G13" s="70"/>
      <c r="H13" s="162"/>
      <c r="I13" s="76"/>
      <c r="J13" s="317"/>
    </row>
    <row r="14" spans="1:10" ht="15" customHeight="1">
      <c r="A14" s="85" t="s">
        <v>12</v>
      </c>
      <c r="B14" s="158"/>
      <c r="C14" s="71"/>
      <c r="D14" s="71"/>
      <c r="E14" s="71"/>
      <c r="F14" s="29"/>
      <c r="G14" s="70"/>
      <c r="H14" s="162"/>
      <c r="I14" s="76"/>
      <c r="J14" s="317"/>
    </row>
    <row r="15" spans="1:10" ht="15" customHeight="1">
      <c r="A15" s="85" t="s">
        <v>13</v>
      </c>
      <c r="B15" s="29"/>
      <c r="C15" s="70"/>
      <c r="D15" s="70"/>
      <c r="E15" s="70"/>
      <c r="F15" s="29"/>
      <c r="G15" s="70"/>
      <c r="H15" s="70"/>
      <c r="I15" s="133"/>
      <c r="J15" s="317"/>
    </row>
    <row r="16" spans="1:10" ht="15" customHeight="1">
      <c r="A16" s="85" t="s">
        <v>14</v>
      </c>
      <c r="B16" s="29"/>
      <c r="C16" s="70"/>
      <c r="D16" s="70"/>
      <c r="E16" s="70"/>
      <c r="F16" s="29"/>
      <c r="G16" s="70"/>
      <c r="H16" s="70"/>
      <c r="I16" s="133"/>
      <c r="J16" s="317"/>
    </row>
    <row r="17" spans="1:10" ht="15" customHeight="1" thickBot="1">
      <c r="A17" s="85" t="s">
        <v>15</v>
      </c>
      <c r="B17" s="36"/>
      <c r="C17" s="72"/>
      <c r="D17" s="72"/>
      <c r="E17" s="72"/>
      <c r="F17" s="29"/>
      <c r="G17" s="72"/>
      <c r="H17" s="72"/>
      <c r="I17" s="164"/>
      <c r="J17" s="317"/>
    </row>
    <row r="18" spans="1:10" ht="15" customHeight="1" thickBot="1">
      <c r="A18" s="87" t="s">
        <v>16</v>
      </c>
      <c r="B18" s="52" t="s">
        <v>171</v>
      </c>
      <c r="C18" s="73">
        <f>SUM(C6:C17)</f>
        <v>1040000</v>
      </c>
      <c r="D18" s="73">
        <f>SUM(D6:D17)</f>
        <v>1040000</v>
      </c>
      <c r="E18" s="73">
        <f>SUM(E6:E17)</f>
        <v>635250</v>
      </c>
      <c r="F18" s="52" t="s">
        <v>123</v>
      </c>
      <c r="G18" s="73">
        <f>SUM(G6:G17)</f>
        <v>1143684</v>
      </c>
      <c r="H18" s="73">
        <f>SUM(H6:H17)</f>
        <v>1143684</v>
      </c>
      <c r="I18" s="163">
        <f>SUM(I6:I17)</f>
        <v>520347</v>
      </c>
      <c r="J18" s="317"/>
    </row>
    <row r="19" spans="1:10" ht="15" customHeight="1">
      <c r="A19" s="159" t="s">
        <v>17</v>
      </c>
      <c r="B19" s="88" t="s">
        <v>117</v>
      </c>
      <c r="C19" s="89">
        <v>103684</v>
      </c>
      <c r="D19" s="89">
        <v>103684</v>
      </c>
      <c r="E19" s="89">
        <v>103684</v>
      </c>
      <c r="F19" s="90" t="s">
        <v>71</v>
      </c>
      <c r="G19" s="74"/>
      <c r="H19" s="74"/>
      <c r="I19" s="165"/>
      <c r="J19" s="317"/>
    </row>
    <row r="20" spans="1:10" ht="15" customHeight="1">
      <c r="A20" s="160" t="s">
        <v>18</v>
      </c>
      <c r="B20" s="90" t="s">
        <v>82</v>
      </c>
      <c r="C20" s="42">
        <v>103684</v>
      </c>
      <c r="D20" s="42">
        <v>103684</v>
      </c>
      <c r="E20" s="42">
        <v>103684</v>
      </c>
      <c r="F20" s="90" t="s">
        <v>124</v>
      </c>
      <c r="G20" s="42"/>
      <c r="H20" s="42"/>
      <c r="I20" s="166"/>
      <c r="J20" s="317"/>
    </row>
    <row r="21" spans="1:10" ht="15" customHeight="1">
      <c r="A21" s="160" t="s">
        <v>19</v>
      </c>
      <c r="B21" s="90" t="s">
        <v>83</v>
      </c>
      <c r="C21" s="42"/>
      <c r="D21" s="42"/>
      <c r="E21" s="42"/>
      <c r="F21" s="90" t="s">
        <v>61</v>
      </c>
      <c r="G21" s="42"/>
      <c r="H21" s="42"/>
      <c r="I21" s="166"/>
      <c r="J21" s="317"/>
    </row>
    <row r="22" spans="1:10" ht="15" customHeight="1">
      <c r="A22" s="160" t="s">
        <v>20</v>
      </c>
      <c r="B22" s="90" t="s">
        <v>86</v>
      </c>
      <c r="C22" s="42"/>
      <c r="D22" s="42"/>
      <c r="E22" s="42"/>
      <c r="F22" s="90" t="s">
        <v>62</v>
      </c>
      <c r="G22" s="42"/>
      <c r="H22" s="42"/>
      <c r="I22" s="166"/>
      <c r="J22" s="317"/>
    </row>
    <row r="23" spans="1:10" ht="15" customHeight="1">
      <c r="A23" s="160" t="s">
        <v>21</v>
      </c>
      <c r="B23" s="90" t="s">
        <v>87</v>
      </c>
      <c r="C23" s="42"/>
      <c r="D23" s="42"/>
      <c r="E23" s="42"/>
      <c r="F23" s="88" t="s">
        <v>89</v>
      </c>
      <c r="G23" s="42"/>
      <c r="H23" s="42"/>
      <c r="I23" s="166"/>
      <c r="J23" s="317"/>
    </row>
    <row r="24" spans="1:10" ht="15" customHeight="1">
      <c r="A24" s="160" t="s">
        <v>22</v>
      </c>
      <c r="B24" s="90" t="s">
        <v>118</v>
      </c>
      <c r="C24" s="91">
        <f>+C25+C26</f>
        <v>0</v>
      </c>
      <c r="D24" s="91">
        <f>+D25+D26</f>
        <v>0</v>
      </c>
      <c r="E24" s="91">
        <f>+E25+E26</f>
        <v>0</v>
      </c>
      <c r="F24" s="90" t="s">
        <v>72</v>
      </c>
      <c r="G24" s="42"/>
      <c r="H24" s="42"/>
      <c r="I24" s="166"/>
      <c r="J24" s="317"/>
    </row>
    <row r="25" spans="1:10" ht="15" customHeight="1">
      <c r="A25" s="159" t="s">
        <v>23</v>
      </c>
      <c r="B25" s="88" t="s">
        <v>119</v>
      </c>
      <c r="C25" s="74"/>
      <c r="D25" s="74"/>
      <c r="E25" s="74"/>
      <c r="F25" s="84" t="s">
        <v>73</v>
      </c>
      <c r="G25" s="74"/>
      <c r="H25" s="74"/>
      <c r="I25" s="165"/>
      <c r="J25" s="317"/>
    </row>
    <row r="26" spans="1:10" ht="15" customHeight="1" thickBot="1">
      <c r="A26" s="160" t="s">
        <v>24</v>
      </c>
      <c r="B26" s="90" t="s">
        <v>120</v>
      </c>
      <c r="C26" s="42"/>
      <c r="D26" s="42"/>
      <c r="E26" s="199"/>
      <c r="F26" s="29" t="s">
        <v>184</v>
      </c>
      <c r="G26" s="42"/>
      <c r="H26" s="42"/>
      <c r="I26" s="166"/>
      <c r="J26" s="317"/>
    </row>
    <row r="27" spans="1:10" ht="15" customHeight="1" thickBot="1">
      <c r="A27" s="87" t="s">
        <v>25</v>
      </c>
      <c r="B27" s="52" t="s">
        <v>121</v>
      </c>
      <c r="C27" s="73">
        <f>+C19+C24</f>
        <v>103684</v>
      </c>
      <c r="D27" s="73">
        <f>+D19+D24</f>
        <v>103684</v>
      </c>
      <c r="E27" s="198">
        <f>+E19+E24</f>
        <v>103684</v>
      </c>
      <c r="F27" s="52" t="s">
        <v>125</v>
      </c>
      <c r="G27" s="73">
        <f>SUM(G19:G26)</f>
        <v>0</v>
      </c>
      <c r="H27" s="73">
        <f>SUM(H19:H26)</f>
        <v>0</v>
      </c>
      <c r="I27" s="163">
        <f>SUM(I19:I26)</f>
        <v>0</v>
      </c>
      <c r="J27" s="317"/>
    </row>
    <row r="28" spans="1:10" ht="15" customHeight="1" thickBot="1">
      <c r="A28" s="87" t="s">
        <v>26</v>
      </c>
      <c r="B28" s="92" t="s">
        <v>122</v>
      </c>
      <c r="C28" s="125">
        <f>+C18+C27</f>
        <v>1143684</v>
      </c>
      <c r="D28" s="125">
        <f>+D18+D27</f>
        <v>1143684</v>
      </c>
      <c r="E28" s="93">
        <f>+E18+E27</f>
        <v>738934</v>
      </c>
      <c r="F28" s="92" t="s">
        <v>126</v>
      </c>
      <c r="G28" s="125">
        <f>+G18+G27</f>
        <v>1143684</v>
      </c>
      <c r="H28" s="125">
        <f>+H18+H27</f>
        <v>1143684</v>
      </c>
      <c r="I28" s="93">
        <f>+I18+I27</f>
        <v>520347</v>
      </c>
      <c r="J28" s="317"/>
    </row>
    <row r="29" spans="1:10" ht="15" customHeight="1" thickBot="1">
      <c r="A29" s="87" t="s">
        <v>27</v>
      </c>
      <c r="B29" s="92" t="s">
        <v>63</v>
      </c>
      <c r="C29" s="125">
        <f>IF(C18-G18&lt;0,G18-C18,"-")</f>
        <v>103684</v>
      </c>
      <c r="D29" s="125">
        <f>IF(D18-H18&lt;0,H18-D18,"-")</f>
        <v>103684</v>
      </c>
      <c r="E29" s="93" t="str">
        <f>IF(E18-I18&lt;0,I18-E18,"-")</f>
        <v>-</v>
      </c>
      <c r="F29" s="92" t="s">
        <v>64</v>
      </c>
      <c r="G29" s="125" t="str">
        <f>IF(C18-G18&gt;0,C18-G18,"-")</f>
        <v>-</v>
      </c>
      <c r="H29" s="125" t="str">
        <f>IF(D18-H18&gt;0,D18-H18,"-")</f>
        <v>-</v>
      </c>
      <c r="I29" s="93">
        <f>IF(E18-I18&gt;0,E18-I18,"-")</f>
        <v>114903</v>
      </c>
      <c r="J29" s="317"/>
    </row>
    <row r="30" spans="1:10" ht="15" customHeight="1" thickBot="1">
      <c r="A30" s="87" t="s">
        <v>28</v>
      </c>
      <c r="B30" s="92" t="s">
        <v>193</v>
      </c>
      <c r="C30" s="125" t="str">
        <f>IF(C28-G28&lt;0,G28-C28,"-")</f>
        <v>-</v>
      </c>
      <c r="D30" s="125" t="str">
        <f>IF(D28-H28&lt;0,H28-D28,"-")</f>
        <v>-</v>
      </c>
      <c r="E30" s="125" t="str">
        <f>IF(E28-I28&lt;0,I28-E28,"-")</f>
        <v>-</v>
      </c>
      <c r="F30" s="92" t="s">
        <v>194</v>
      </c>
      <c r="G30" s="125" t="str">
        <f>IF(C28-G28&gt;0,C28-G28,"-")</f>
        <v>-</v>
      </c>
      <c r="H30" s="125" t="str">
        <f>IF(D28-H28&gt;0,D28-H28,"-")</f>
        <v>-</v>
      </c>
      <c r="I30" s="222">
        <f>IF(E28-I28&gt;0,E28-I28,"-")</f>
        <v>218587</v>
      </c>
      <c r="J30" s="317"/>
    </row>
  </sheetData>
  <sheetProtection/>
  <mergeCells count="3">
    <mergeCell ref="A3:A4"/>
    <mergeCell ref="J1:J30"/>
    <mergeCell ref="B1:I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120" zoomScaleNormal="120" zoomScaleSheetLayoutView="115" workbookViewId="0" topLeftCell="A1">
      <selection activeCell="C4" sqref="C4"/>
    </sheetView>
  </sheetViews>
  <sheetFormatPr defaultColWidth="9.00390625" defaultRowHeight="12.75"/>
  <cols>
    <col min="1" max="1" width="6.875" style="34" customWidth="1"/>
    <col min="2" max="2" width="55.125" style="56" customWidth="1"/>
    <col min="3" max="5" width="16.375" style="34" customWidth="1"/>
    <col min="6" max="6" width="55.125" style="34" customWidth="1"/>
    <col min="7" max="9" width="16.375" style="34" customWidth="1"/>
    <col min="10" max="10" width="4.875" style="34" customWidth="1"/>
    <col min="11" max="16384" width="9.375" style="34" customWidth="1"/>
  </cols>
  <sheetData>
    <row r="1" spans="1:10" ht="39.75" customHeight="1">
      <c r="A1" s="238"/>
      <c r="B1" s="318" t="s">
        <v>172</v>
      </c>
      <c r="C1" s="323"/>
      <c r="D1" s="323"/>
      <c r="E1" s="323"/>
      <c r="F1" s="323"/>
      <c r="G1" s="323"/>
      <c r="H1" s="323"/>
      <c r="I1" s="323"/>
      <c r="J1" s="322" t="str">
        <f>CONCATENATE("2.2. melléklet"," ",ALAPADATOK!A7," ",ALAPADATOK!B7," ",ALAPADATOK!C7," ",ALAPADATOK!D7," ",ALAPADATOK!E7," ",ALAPADATOK!F7," ",ALAPADATOK!G7," ",ALAPADATOK!H7)</f>
        <v>2.2. melléklet a 2020. I. félévi költségvetési tájékoztatóhoz    </v>
      </c>
    </row>
    <row r="2" spans="1:10" ht="14.25" thickBot="1">
      <c r="A2" s="238"/>
      <c r="B2" s="239"/>
      <c r="C2" s="238"/>
      <c r="D2" s="238"/>
      <c r="E2" s="238"/>
      <c r="F2" s="238"/>
      <c r="G2" s="240"/>
      <c r="H2" s="240"/>
      <c r="I2" s="240" t="str">
        <f>'2.1.sz.mell  '!I2</f>
        <v>Forintban!</v>
      </c>
      <c r="J2" s="322"/>
    </row>
    <row r="3" spans="1:10" ht="24" customHeight="1" thickBot="1">
      <c r="A3" s="320" t="s">
        <v>45</v>
      </c>
      <c r="B3" s="241" t="s">
        <v>36</v>
      </c>
      <c r="C3" s="242"/>
      <c r="D3" s="242"/>
      <c r="E3" s="242"/>
      <c r="F3" s="241" t="s">
        <v>37</v>
      </c>
      <c r="G3" s="243"/>
      <c r="H3" s="243"/>
      <c r="I3" s="243"/>
      <c r="J3" s="322"/>
    </row>
    <row r="4" spans="1:10" s="77" customFormat="1" ht="35.25" customHeight="1" thickBot="1">
      <c r="A4" s="321"/>
      <c r="B4" s="244" t="s">
        <v>38</v>
      </c>
      <c r="C4" s="224" t="str">
        <f>+CONCATENATE('1. sz. mell.'!C6," eredeti előirányzat")</f>
        <v>2020. évi eredeti előirányzat</v>
      </c>
      <c r="D4" s="245" t="str">
        <f>+CONCATENATE('1. sz. mell.'!C6," módosított előirányzat")</f>
        <v>2020. évi módosított előirányzat</v>
      </c>
      <c r="E4" s="224" t="str">
        <f>+CONCATENATE(LEFT('1. sz. mell.'!C6,4),". VI. 30. teljesítés")</f>
        <v>2020. VI. 30. teljesítés</v>
      </c>
      <c r="F4" s="244" t="s">
        <v>38</v>
      </c>
      <c r="G4" s="224" t="str">
        <f>+C4</f>
        <v>2020. évi eredeti előirányzat</v>
      </c>
      <c r="H4" s="245" t="str">
        <f>+D4</f>
        <v>2020. évi módosított előirányzat</v>
      </c>
      <c r="I4" s="225" t="str">
        <f>+E4</f>
        <v>2020. VI. 30. teljesítés</v>
      </c>
      <c r="J4" s="322"/>
    </row>
    <row r="5" spans="1:10" s="77" customFormat="1" ht="13.5" thickBot="1">
      <c r="A5" s="246">
        <v>1</v>
      </c>
      <c r="B5" s="247">
        <v>2</v>
      </c>
      <c r="C5" s="248">
        <v>3</v>
      </c>
      <c r="D5" s="248">
        <v>4</v>
      </c>
      <c r="E5" s="248">
        <v>5</v>
      </c>
      <c r="F5" s="247">
        <v>6</v>
      </c>
      <c r="G5" s="248">
        <v>7</v>
      </c>
      <c r="H5" s="248">
        <v>8</v>
      </c>
      <c r="I5" s="249">
        <v>9</v>
      </c>
      <c r="J5" s="322"/>
    </row>
    <row r="6" spans="1:10" ht="12.75" customHeight="1">
      <c r="A6" s="83" t="s">
        <v>4</v>
      </c>
      <c r="B6" s="84" t="s">
        <v>127</v>
      </c>
      <c r="C6" s="69"/>
      <c r="D6" s="69"/>
      <c r="E6" s="69"/>
      <c r="F6" s="84" t="s">
        <v>84</v>
      </c>
      <c r="G6" s="131"/>
      <c r="H6" s="131"/>
      <c r="I6" s="169"/>
      <c r="J6" s="322"/>
    </row>
    <row r="7" spans="1:10" ht="22.5" customHeight="1">
      <c r="A7" s="85" t="s">
        <v>5</v>
      </c>
      <c r="B7" s="86" t="s">
        <v>128</v>
      </c>
      <c r="C7" s="70"/>
      <c r="D7" s="70"/>
      <c r="E7" s="70"/>
      <c r="F7" s="86" t="s">
        <v>136</v>
      </c>
      <c r="G7" s="70"/>
      <c r="H7" s="70"/>
      <c r="I7" s="133"/>
      <c r="J7" s="322"/>
    </row>
    <row r="8" spans="1:10" ht="12.75" customHeight="1">
      <c r="A8" s="85" t="s">
        <v>6</v>
      </c>
      <c r="B8" s="86" t="s">
        <v>129</v>
      </c>
      <c r="C8" s="70"/>
      <c r="D8" s="70"/>
      <c r="E8" s="70"/>
      <c r="F8" s="86" t="s">
        <v>70</v>
      </c>
      <c r="G8" s="70"/>
      <c r="H8" s="70"/>
      <c r="I8" s="133"/>
      <c r="J8" s="322"/>
    </row>
    <row r="9" spans="1:10" ht="12.75" customHeight="1">
      <c r="A9" s="85" t="s">
        <v>7</v>
      </c>
      <c r="B9" s="86" t="s">
        <v>130</v>
      </c>
      <c r="C9" s="70"/>
      <c r="D9" s="70"/>
      <c r="E9" s="70"/>
      <c r="F9" s="86" t="s">
        <v>137</v>
      </c>
      <c r="G9" s="70"/>
      <c r="H9" s="70"/>
      <c r="I9" s="133"/>
      <c r="J9" s="322"/>
    </row>
    <row r="10" spans="1:10" ht="12.75" customHeight="1">
      <c r="A10" s="85" t="s">
        <v>8</v>
      </c>
      <c r="B10" s="86" t="s">
        <v>131</v>
      </c>
      <c r="C10" s="70"/>
      <c r="D10" s="70"/>
      <c r="E10" s="70"/>
      <c r="F10" s="86" t="s">
        <v>85</v>
      </c>
      <c r="G10" s="70"/>
      <c r="H10" s="70"/>
      <c r="I10" s="133"/>
      <c r="J10" s="322"/>
    </row>
    <row r="11" spans="1:10" ht="12.75" customHeight="1">
      <c r="A11" s="85" t="s">
        <v>9</v>
      </c>
      <c r="B11" s="86" t="s">
        <v>132</v>
      </c>
      <c r="C11" s="71"/>
      <c r="D11" s="71"/>
      <c r="E11" s="71"/>
      <c r="F11" s="202"/>
      <c r="G11" s="70"/>
      <c r="H11" s="70"/>
      <c r="I11" s="133"/>
      <c r="J11" s="322"/>
    </row>
    <row r="12" spans="1:10" ht="12.75" customHeight="1">
      <c r="A12" s="85" t="s">
        <v>10</v>
      </c>
      <c r="B12" s="29"/>
      <c r="C12" s="70"/>
      <c r="D12" s="70"/>
      <c r="E12" s="70"/>
      <c r="F12" s="202"/>
      <c r="G12" s="70"/>
      <c r="H12" s="70"/>
      <c r="I12" s="133"/>
      <c r="J12" s="322"/>
    </row>
    <row r="13" spans="1:10" ht="12.75" customHeight="1">
      <c r="A13" s="85" t="s">
        <v>11</v>
      </c>
      <c r="B13" s="29"/>
      <c r="C13" s="70"/>
      <c r="D13" s="70"/>
      <c r="E13" s="70"/>
      <c r="F13" s="203"/>
      <c r="G13" s="70"/>
      <c r="H13" s="70"/>
      <c r="I13" s="133"/>
      <c r="J13" s="322"/>
    </row>
    <row r="14" spans="1:10" ht="12.75" customHeight="1">
      <c r="A14" s="85" t="s">
        <v>12</v>
      </c>
      <c r="B14" s="200"/>
      <c r="C14" s="71"/>
      <c r="D14" s="71"/>
      <c r="E14" s="71"/>
      <c r="F14" s="202"/>
      <c r="G14" s="70"/>
      <c r="H14" s="70"/>
      <c r="I14" s="133"/>
      <c r="J14" s="322"/>
    </row>
    <row r="15" spans="1:10" ht="22.5" customHeight="1">
      <c r="A15" s="85" t="s">
        <v>13</v>
      </c>
      <c r="B15" s="29"/>
      <c r="C15" s="71"/>
      <c r="D15" s="71"/>
      <c r="E15" s="71"/>
      <c r="F15" s="202"/>
      <c r="G15" s="70"/>
      <c r="H15" s="70"/>
      <c r="I15" s="133"/>
      <c r="J15" s="322"/>
    </row>
    <row r="16" spans="1:10" ht="12.75" customHeight="1" thickBot="1">
      <c r="A16" s="134" t="s">
        <v>14</v>
      </c>
      <c r="B16" s="167"/>
      <c r="C16" s="168"/>
      <c r="D16" s="168"/>
      <c r="E16" s="168"/>
      <c r="F16" s="135" t="s">
        <v>33</v>
      </c>
      <c r="G16" s="132"/>
      <c r="H16" s="132"/>
      <c r="I16" s="170"/>
      <c r="J16" s="322"/>
    </row>
    <row r="17" spans="1:10" ht="12.75" customHeight="1" thickBot="1">
      <c r="A17" s="87" t="s">
        <v>15</v>
      </c>
      <c r="B17" s="52" t="s">
        <v>133</v>
      </c>
      <c r="C17" s="73">
        <f>+C6+C8+C9+C11+C12+C13+C14+C15+C16</f>
        <v>0</v>
      </c>
      <c r="D17" s="73">
        <f>+D6+D8+D9+D11+D12+D13+D14+D15+D16</f>
        <v>0</v>
      </c>
      <c r="E17" s="73">
        <f>+E6+E8+E9+E11+E12+E13+E14+E15+E16</f>
        <v>0</v>
      </c>
      <c r="F17" s="52" t="s">
        <v>138</v>
      </c>
      <c r="G17" s="73">
        <f>+G6+G8+G10+G11+G12+G13+G14+G15+G16</f>
        <v>0</v>
      </c>
      <c r="H17" s="73">
        <f>+H6+H8+H10+H11+H12+H13+H14+H15+H16</f>
        <v>0</v>
      </c>
      <c r="I17" s="163">
        <f>+I6+I8+I10+I11+I12+I13+I14+I15+I16</f>
        <v>0</v>
      </c>
      <c r="J17" s="322"/>
    </row>
    <row r="18" spans="1:10" ht="15.75" customHeight="1">
      <c r="A18" s="83" t="s">
        <v>16</v>
      </c>
      <c r="B18" s="95" t="s">
        <v>101</v>
      </c>
      <c r="C18" s="102">
        <f>+C19+C20+C21+C22+C23</f>
        <v>0</v>
      </c>
      <c r="D18" s="102">
        <f>+D19+D20+D21+D22+D23</f>
        <v>0</v>
      </c>
      <c r="E18" s="102">
        <f>+E19+E20+E21+E22+E23</f>
        <v>0</v>
      </c>
      <c r="F18" s="90" t="s">
        <v>71</v>
      </c>
      <c r="G18" s="126"/>
      <c r="H18" s="126"/>
      <c r="I18" s="171"/>
      <c r="J18" s="322"/>
    </row>
    <row r="19" spans="1:10" ht="12.75" customHeight="1">
      <c r="A19" s="85" t="s">
        <v>17</v>
      </c>
      <c r="B19" s="96" t="s">
        <v>90</v>
      </c>
      <c r="C19" s="42"/>
      <c r="D19" s="42"/>
      <c r="E19" s="42"/>
      <c r="F19" s="90" t="s">
        <v>74</v>
      </c>
      <c r="G19" s="42"/>
      <c r="H19" s="42"/>
      <c r="I19" s="166"/>
      <c r="J19" s="322"/>
    </row>
    <row r="20" spans="1:10" ht="12.75" customHeight="1">
      <c r="A20" s="83" t="s">
        <v>18</v>
      </c>
      <c r="B20" s="96" t="s">
        <v>91</v>
      </c>
      <c r="C20" s="42"/>
      <c r="D20" s="42"/>
      <c r="E20" s="42"/>
      <c r="F20" s="90" t="s">
        <v>61</v>
      </c>
      <c r="G20" s="42"/>
      <c r="H20" s="42"/>
      <c r="I20" s="166"/>
      <c r="J20" s="322"/>
    </row>
    <row r="21" spans="1:10" ht="12.75" customHeight="1">
      <c r="A21" s="85" t="s">
        <v>19</v>
      </c>
      <c r="B21" s="96" t="s">
        <v>92</v>
      </c>
      <c r="C21" s="42"/>
      <c r="D21" s="42"/>
      <c r="E21" s="42"/>
      <c r="F21" s="90" t="s">
        <v>62</v>
      </c>
      <c r="G21" s="42"/>
      <c r="H21" s="42"/>
      <c r="I21" s="166"/>
      <c r="J21" s="322"/>
    </row>
    <row r="22" spans="1:10" ht="12.75" customHeight="1">
      <c r="A22" s="83" t="s">
        <v>20</v>
      </c>
      <c r="B22" s="96" t="s">
        <v>93</v>
      </c>
      <c r="C22" s="42"/>
      <c r="D22" s="42"/>
      <c r="E22" s="42"/>
      <c r="F22" s="88" t="s">
        <v>89</v>
      </c>
      <c r="G22" s="42"/>
      <c r="H22" s="42"/>
      <c r="I22" s="166"/>
      <c r="J22" s="322"/>
    </row>
    <row r="23" spans="1:10" ht="12.75" customHeight="1">
      <c r="A23" s="85" t="s">
        <v>21</v>
      </c>
      <c r="B23" s="97" t="s">
        <v>94</v>
      </c>
      <c r="C23" s="42"/>
      <c r="D23" s="199"/>
      <c r="E23" s="42"/>
      <c r="F23" s="90" t="s">
        <v>75</v>
      </c>
      <c r="G23" s="42"/>
      <c r="H23" s="42"/>
      <c r="I23" s="166"/>
      <c r="J23" s="322"/>
    </row>
    <row r="24" spans="1:10" ht="12.75" customHeight="1">
      <c r="A24" s="83" t="s">
        <v>22</v>
      </c>
      <c r="B24" s="98" t="s">
        <v>95</v>
      </c>
      <c r="C24" s="91">
        <f>+C25+C26+C27+C28+C29</f>
        <v>0</v>
      </c>
      <c r="D24" s="201">
        <f>+D25+D26+D27+D28+D29</f>
        <v>0</v>
      </c>
      <c r="E24" s="91">
        <f>+E25+E26+E27+E28+E29</f>
        <v>0</v>
      </c>
      <c r="F24" s="99" t="s">
        <v>73</v>
      </c>
      <c r="G24" s="42"/>
      <c r="H24" s="42"/>
      <c r="I24" s="166"/>
      <c r="J24" s="322"/>
    </row>
    <row r="25" spans="1:10" ht="12.75" customHeight="1">
      <c r="A25" s="85" t="s">
        <v>23</v>
      </c>
      <c r="B25" s="97" t="s">
        <v>96</v>
      </c>
      <c r="C25" s="42"/>
      <c r="D25" s="199"/>
      <c r="E25" s="42"/>
      <c r="F25" s="99" t="s">
        <v>139</v>
      </c>
      <c r="G25" s="42"/>
      <c r="H25" s="42"/>
      <c r="I25" s="166"/>
      <c r="J25" s="322"/>
    </row>
    <row r="26" spans="1:10" ht="12.75" customHeight="1">
      <c r="A26" s="83" t="s">
        <v>24</v>
      </c>
      <c r="B26" s="97" t="s">
        <v>97</v>
      </c>
      <c r="C26" s="42"/>
      <c r="D26" s="199"/>
      <c r="E26" s="42"/>
      <c r="F26" s="94"/>
      <c r="G26" s="42"/>
      <c r="H26" s="42"/>
      <c r="I26" s="166"/>
      <c r="J26" s="322"/>
    </row>
    <row r="27" spans="1:10" ht="12.75" customHeight="1">
      <c r="A27" s="85" t="s">
        <v>25</v>
      </c>
      <c r="B27" s="96" t="s">
        <v>98</v>
      </c>
      <c r="C27" s="42"/>
      <c r="D27" s="42"/>
      <c r="E27" s="199"/>
      <c r="F27" s="49"/>
      <c r="G27" s="42"/>
      <c r="H27" s="42"/>
      <c r="I27" s="166"/>
      <c r="J27" s="322"/>
    </row>
    <row r="28" spans="1:10" ht="12.75" customHeight="1">
      <c r="A28" s="83" t="s">
        <v>26</v>
      </c>
      <c r="B28" s="100" t="s">
        <v>99</v>
      </c>
      <c r="C28" s="42"/>
      <c r="D28" s="42"/>
      <c r="E28" s="199"/>
      <c r="F28" s="29"/>
      <c r="G28" s="42"/>
      <c r="H28" s="42"/>
      <c r="I28" s="166"/>
      <c r="J28" s="322"/>
    </row>
    <row r="29" spans="1:10" ht="12.75" customHeight="1" thickBot="1">
      <c r="A29" s="85" t="s">
        <v>27</v>
      </c>
      <c r="B29" s="101" t="s">
        <v>100</v>
      </c>
      <c r="C29" s="42"/>
      <c r="D29" s="42"/>
      <c r="E29" s="199"/>
      <c r="F29" s="49"/>
      <c r="G29" s="42"/>
      <c r="H29" s="42"/>
      <c r="I29" s="166"/>
      <c r="J29" s="322"/>
    </row>
    <row r="30" spans="1:10" ht="25.5" customHeight="1" thickBot="1">
      <c r="A30" s="87" t="s">
        <v>28</v>
      </c>
      <c r="B30" s="52" t="s">
        <v>134</v>
      </c>
      <c r="C30" s="73">
        <f>+C18+C24</f>
        <v>0</v>
      </c>
      <c r="D30" s="73">
        <f>+D18+D24</f>
        <v>0</v>
      </c>
      <c r="E30" s="198">
        <f>+E18+E24</f>
        <v>0</v>
      </c>
      <c r="F30" s="52" t="s">
        <v>140</v>
      </c>
      <c r="G30" s="73">
        <f>SUM(G18:G29)</f>
        <v>0</v>
      </c>
      <c r="H30" s="73">
        <f>SUM(H18:H29)</f>
        <v>0</v>
      </c>
      <c r="I30" s="163">
        <f>SUM(I18:I29)</f>
        <v>0</v>
      </c>
      <c r="J30" s="322"/>
    </row>
    <row r="31" spans="1:10" ht="21.75" customHeight="1" thickBot="1">
      <c r="A31" s="87" t="s">
        <v>29</v>
      </c>
      <c r="B31" s="92" t="s">
        <v>135</v>
      </c>
      <c r="C31" s="125">
        <f>+C17+C30</f>
        <v>0</v>
      </c>
      <c r="D31" s="125">
        <f>+D17+D30</f>
        <v>0</v>
      </c>
      <c r="E31" s="93">
        <f>+E17+E30</f>
        <v>0</v>
      </c>
      <c r="F31" s="92" t="s">
        <v>141</v>
      </c>
      <c r="G31" s="125">
        <f>+G17+G30</f>
        <v>0</v>
      </c>
      <c r="H31" s="125">
        <f>+H17+H30</f>
        <v>0</v>
      </c>
      <c r="I31" s="93">
        <f>+I17+I30</f>
        <v>0</v>
      </c>
      <c r="J31" s="322"/>
    </row>
    <row r="32" spans="1:10" ht="18" customHeight="1" thickBot="1">
      <c r="A32" s="87" t="s">
        <v>30</v>
      </c>
      <c r="B32" s="92" t="s">
        <v>63</v>
      </c>
      <c r="C32" s="125" t="str">
        <f>IF(C17-G17&lt;0,G17-C17,"-")</f>
        <v>-</v>
      </c>
      <c r="D32" s="125" t="str">
        <f>IF(D17-H17&lt;0,H17-D17,"-")</f>
        <v>-</v>
      </c>
      <c r="E32" s="93" t="str">
        <f>IF(E17-I17&lt;0,I17-E17,"-")</f>
        <v>-</v>
      </c>
      <c r="F32" s="92" t="s">
        <v>64</v>
      </c>
      <c r="G32" s="125" t="str">
        <f>IF(C17-G17&gt;0,C17-G17,"-")</f>
        <v>-</v>
      </c>
      <c r="H32" s="125" t="str">
        <f>IF(D17-H17&gt;0,D17-H17,"-")</f>
        <v>-</v>
      </c>
      <c r="I32" s="93" t="str">
        <f>IF(E17-I17&gt;0,E17-I17,"-")</f>
        <v>-</v>
      </c>
      <c r="J32" s="322"/>
    </row>
    <row r="33" spans="1:10" ht="18" customHeight="1" thickBot="1">
      <c r="A33" s="87" t="s">
        <v>31</v>
      </c>
      <c r="B33" s="92" t="s">
        <v>193</v>
      </c>
      <c r="C33" s="125" t="str">
        <f>IF(C31-G31&lt;0,G31-C31,"-")</f>
        <v>-</v>
      </c>
      <c r="D33" s="125" t="str">
        <f>IF(D31-H31&lt;0,H31-D31,"-")</f>
        <v>-</v>
      </c>
      <c r="E33" s="125" t="str">
        <f>IF(E31-I31&lt;0,I31-E31,"-")</f>
        <v>-</v>
      </c>
      <c r="F33" s="92" t="s">
        <v>194</v>
      </c>
      <c r="G33" s="125" t="str">
        <f>IF(C31-G31&gt;0,C31-G31,"-")</f>
        <v>-</v>
      </c>
      <c r="H33" s="125" t="str">
        <f>IF(D31-H31&gt;0,D31-H31,"-")</f>
        <v>-</v>
      </c>
      <c r="I33" s="222" t="str">
        <f>IF(E31-I31&gt;0,E31-I31,"-")</f>
        <v>-</v>
      </c>
      <c r="J33" s="322"/>
    </row>
    <row r="43" ht="12.75">
      <c r="C43" s="34" t="s">
        <v>203</v>
      </c>
    </row>
  </sheetData>
  <sheetProtection/>
  <mergeCells count="3">
    <mergeCell ref="A3:A4"/>
    <mergeCell ref="J1:J33"/>
    <mergeCell ref="B1:I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="120" zoomScaleNormal="120" workbookViewId="0" topLeftCell="A1">
      <selection activeCell="A3" sqref="A3:D3"/>
    </sheetView>
  </sheetViews>
  <sheetFormatPr defaultColWidth="9.00390625" defaultRowHeight="12.75"/>
  <cols>
    <col min="1" max="1" width="5.625" style="53" customWidth="1"/>
    <col min="2" max="2" width="61.00390625" style="53" customWidth="1"/>
    <col min="3" max="4" width="13.875" style="53" customWidth="1"/>
    <col min="5" max="16384" width="9.375" style="53" customWidth="1"/>
  </cols>
  <sheetData>
    <row r="1" spans="1:4" ht="15">
      <c r="A1" s="295" t="str">
        <f>CONCATENATE("3. melléklet"," ",ALAPADATOK!A7," ",ALAPADATOK!B7," ",ALAPADATOK!C7," ",ALAPADATOK!D7," ",ALAPADATOK!E7," ",ALAPADATOK!F7," ",ALAPADATOK!G7," ",ALAPADATOK!H7)</f>
        <v>3. melléklet a 2020. I. félévi költségvetési tájékoztatóhoz    </v>
      </c>
      <c r="B1" s="295"/>
      <c r="C1" s="295"/>
      <c r="D1" s="295"/>
    </row>
    <row r="2" spans="1:4" ht="15">
      <c r="A2" s="259"/>
      <c r="B2" s="259"/>
      <c r="C2" s="259"/>
      <c r="D2" s="259"/>
    </row>
    <row r="3" spans="1:4" ht="55.5" customHeight="1">
      <c r="A3" s="327" t="str">
        <f>CONCATENATE(ALAPADATOK!A3," saját bevételeinek részletezése az adósságot keletkeztető ügyletből származó tárgyévi fizetési kötelezettség megállapításához")</f>
        <v>Felsőzsolca Város Roma Nemzetiségi Önkormányzata saját bevételeinek részletezése az adósságot keletkeztető ügyletből származó tárgyévi fizetési kötelezettség megállapításához</v>
      </c>
      <c r="B3" s="327"/>
      <c r="C3" s="327"/>
      <c r="D3" s="327"/>
    </row>
    <row r="4" spans="1:4" ht="15.75" customHeight="1" thickBot="1">
      <c r="A4" s="250"/>
      <c r="B4" s="250"/>
      <c r="C4" s="251"/>
      <c r="D4" s="251" t="str">
        <f>'2.2.sz.mell  '!I2</f>
        <v>Forintban!</v>
      </c>
    </row>
    <row r="5" spans="1:4" ht="33" customHeight="1" thickBot="1">
      <c r="A5" s="252" t="s">
        <v>2</v>
      </c>
      <c r="B5" s="253" t="s">
        <v>76</v>
      </c>
      <c r="C5" s="254" t="str">
        <f>+CONCATENATE('1. sz. mell.'!C6," eredeti előirányzat")</f>
        <v>2020. évi eredeti előirányzat</v>
      </c>
      <c r="D5" s="255" t="str">
        <f>+CONCATENATE('1. sz. mell.'!C6," módosított előirányzat")</f>
        <v>2020. évi módosított előirányzat</v>
      </c>
    </row>
    <row r="6" spans="1:4" ht="15.75" thickBot="1">
      <c r="A6" s="256">
        <v>1</v>
      </c>
      <c r="B6" s="257">
        <v>2</v>
      </c>
      <c r="C6" s="257">
        <v>3</v>
      </c>
      <c r="D6" s="258">
        <v>4</v>
      </c>
    </row>
    <row r="7" spans="1:4" ht="24.75">
      <c r="A7" s="54" t="s">
        <v>4</v>
      </c>
      <c r="B7" s="109" t="s">
        <v>102</v>
      </c>
      <c r="C7" s="128"/>
      <c r="D7" s="103"/>
    </row>
    <row r="8" spans="1:4" ht="15">
      <c r="A8" s="54" t="s">
        <v>5</v>
      </c>
      <c r="B8" s="190" t="s">
        <v>143</v>
      </c>
      <c r="C8" s="128"/>
      <c r="D8" s="103"/>
    </row>
    <row r="9" spans="1:4" ht="24.75">
      <c r="A9" s="54" t="s">
        <v>6</v>
      </c>
      <c r="B9" s="110" t="s">
        <v>104</v>
      </c>
      <c r="C9" s="128"/>
      <c r="D9" s="103"/>
    </row>
    <row r="10" spans="1:4" ht="15">
      <c r="A10" s="55" t="s">
        <v>7</v>
      </c>
      <c r="B10" s="110" t="s">
        <v>103</v>
      </c>
      <c r="C10" s="129"/>
      <c r="D10" s="104"/>
    </row>
    <row r="11" spans="1:4" ht="15.75" thickBot="1">
      <c r="A11" s="54" t="s">
        <v>8</v>
      </c>
      <c r="B11" s="111" t="s">
        <v>77</v>
      </c>
      <c r="C11" s="128"/>
      <c r="D11" s="103"/>
    </row>
    <row r="12" spans="1:4" ht="15.75" thickBot="1">
      <c r="A12" s="324" t="s">
        <v>78</v>
      </c>
      <c r="B12" s="325"/>
      <c r="C12" s="130">
        <f>SUM(C7:C11)</f>
        <v>0</v>
      </c>
      <c r="D12" s="127">
        <f>SUM(D7:D11)</f>
        <v>0</v>
      </c>
    </row>
    <row r="13" spans="1:3" ht="23.25" customHeight="1">
      <c r="A13" s="326" t="s">
        <v>81</v>
      </c>
      <c r="B13" s="326"/>
      <c r="C13" s="326"/>
    </row>
  </sheetData>
  <sheetProtection sheet="1"/>
  <mergeCells count="4">
    <mergeCell ref="A12:B12"/>
    <mergeCell ref="A13:C13"/>
    <mergeCell ref="A3:D3"/>
    <mergeCell ref="A1:D1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="120" zoomScaleNormal="120" workbookViewId="0" topLeftCell="A10">
      <selection activeCell="A15" sqref="A15"/>
    </sheetView>
  </sheetViews>
  <sheetFormatPr defaultColWidth="9.00390625" defaultRowHeight="12.75"/>
  <cols>
    <col min="1" max="1" width="47.125" style="27" customWidth="1"/>
    <col min="2" max="5" width="13.875" style="26" customWidth="1"/>
    <col min="6" max="6" width="13.875" style="34" customWidth="1"/>
    <col min="7" max="7" width="17.125" style="26" customWidth="1"/>
    <col min="8" max="8" width="5.00390625" style="26" customWidth="1"/>
    <col min="9" max="9" width="12.875" style="26" customWidth="1"/>
    <col min="10" max="10" width="13.875" style="26" customWidth="1"/>
    <col min="11" max="16384" width="9.375" style="26" customWidth="1"/>
  </cols>
  <sheetData>
    <row r="1" spans="1:8" ht="25.5" customHeight="1">
      <c r="A1" s="329" t="s">
        <v>0</v>
      </c>
      <c r="B1" s="329"/>
      <c r="C1" s="329"/>
      <c r="D1" s="329"/>
      <c r="E1" s="329"/>
      <c r="F1" s="329"/>
      <c r="G1" s="329"/>
      <c r="H1" s="260"/>
    </row>
    <row r="2" spans="1:8" ht="22.5" customHeight="1" thickBot="1">
      <c r="A2" s="239"/>
      <c r="B2" s="238"/>
      <c r="C2" s="238"/>
      <c r="D2" s="238"/>
      <c r="E2" s="238"/>
      <c r="F2" s="261"/>
      <c r="G2" s="261" t="str">
        <f>'3.sz.mell.'!D4</f>
        <v>Forintban!</v>
      </c>
      <c r="H2" s="261"/>
    </row>
    <row r="3" spans="1:8" s="28" customFormat="1" ht="44.25" customHeight="1" thickBot="1">
      <c r="A3" s="244" t="s">
        <v>41</v>
      </c>
      <c r="B3" s="224" t="s">
        <v>42</v>
      </c>
      <c r="C3" s="224" t="s">
        <v>43</v>
      </c>
      <c r="D3" s="224" t="str">
        <f>+CONCATENATE("Felhasználás   ",LEFT('1. sz. mell.'!C6,4)-1,". XII. 31-ig")</f>
        <v>Felhasználás   2019. XII. 31-ig</v>
      </c>
      <c r="E3" s="224" t="str">
        <f>+CONCATENATE(LEFT('1. sz. mell.'!C6,4),". évi",CHAR(10),"módosított előirányzat")</f>
        <v>2020. évi
módosított előirányzat</v>
      </c>
      <c r="F3" s="226" t="str">
        <f>+CONCATENATE("Teljesítés",CHAR(10),LEFT('1. sz. mell.'!C6,4),ALAPADATOK!C9,"-ig")</f>
        <v>Teljesítés
2020 VI. 30.-ig</v>
      </c>
      <c r="G3" s="227" t="str">
        <f>+CONCATENATE("Összes teljesítés",CHAR(10),LEFT('1. sz. mell.'!C6,4),ALAPADATOK!C9,"-ig")</f>
        <v>Összes teljesítés
2020 VI. 30.-ig</v>
      </c>
      <c r="H3" s="330" t="str">
        <f>CONCATENATE("4. melléklet"," ",ALAPADATOK!A7," ",ALAPADATOK!B7," ",ALAPADATOK!C7," ",ALAPADATOK!D7," ",ALAPADATOK!E7," ",ALAPADATOK!F7," ",ALAPADATOK!G7," ",ALAPADATOK!H7)</f>
        <v>4. melléklet a 2020. I. félévi költségvetési tájékoztatóhoz    </v>
      </c>
    </row>
    <row r="4" spans="1:8" s="34" customFormat="1" ht="12" customHeight="1" thickBot="1">
      <c r="A4" s="262">
        <v>1</v>
      </c>
      <c r="B4" s="263">
        <v>2</v>
      </c>
      <c r="C4" s="263">
        <v>3</v>
      </c>
      <c r="D4" s="263">
        <v>4</v>
      </c>
      <c r="E4" s="263">
        <v>5</v>
      </c>
      <c r="F4" s="263" t="s">
        <v>9</v>
      </c>
      <c r="G4" s="264" t="s">
        <v>107</v>
      </c>
      <c r="H4" s="331"/>
    </row>
    <row r="5" spans="1:8" ht="16.5" customHeight="1">
      <c r="A5" s="205" t="s">
        <v>202</v>
      </c>
      <c r="B5" s="17"/>
      <c r="C5" s="206"/>
      <c r="D5" s="17"/>
      <c r="E5" s="17"/>
      <c r="F5" s="17"/>
      <c r="G5" s="212">
        <f>+D5+F5</f>
        <v>0</v>
      </c>
      <c r="H5" s="331"/>
    </row>
    <row r="6" spans="1:8" ht="16.5" customHeight="1">
      <c r="A6" s="205"/>
      <c r="B6" s="17"/>
      <c r="C6" s="206"/>
      <c r="D6" s="17"/>
      <c r="E6" s="17"/>
      <c r="F6" s="17"/>
      <c r="G6" s="212">
        <f>+D6+F6</f>
        <v>0</v>
      </c>
      <c r="H6" s="331"/>
    </row>
    <row r="7" spans="1:8" ht="16.5" customHeight="1">
      <c r="A7" s="205"/>
      <c r="B7" s="17"/>
      <c r="C7" s="206"/>
      <c r="D7" s="17"/>
      <c r="E7" s="17"/>
      <c r="F7" s="17"/>
      <c r="G7" s="212">
        <f>+D7+F7</f>
        <v>0</v>
      </c>
      <c r="H7" s="331"/>
    </row>
    <row r="8" spans="1:8" ht="16.5" customHeight="1" thickBot="1">
      <c r="A8" s="36"/>
      <c r="B8" s="18"/>
      <c r="C8" s="207"/>
      <c r="D8" s="17"/>
      <c r="E8" s="17"/>
      <c r="F8" s="17"/>
      <c r="G8" s="212">
        <f>+D8+F8</f>
        <v>0</v>
      </c>
      <c r="H8" s="331"/>
    </row>
    <row r="9" spans="1:8" s="38" customFormat="1" ht="16.5" customHeight="1" thickBot="1">
      <c r="A9" s="59" t="s">
        <v>40</v>
      </c>
      <c r="B9" s="37">
        <f>SUM(B5:B8)</f>
        <v>0</v>
      </c>
      <c r="C9" s="48"/>
      <c r="D9" s="37">
        <f>SUM(D5:D8)</f>
        <v>0</v>
      </c>
      <c r="E9" s="37">
        <f>SUM(E5:E8)</f>
        <v>0</v>
      </c>
      <c r="F9" s="37">
        <f>SUM(F5:F8)</f>
        <v>0</v>
      </c>
      <c r="G9" s="213">
        <f>SUM(G5:G8)</f>
        <v>0</v>
      </c>
      <c r="H9" s="331"/>
    </row>
    <row r="10" ht="12.75">
      <c r="H10" s="331"/>
    </row>
    <row r="11" spans="1:8" ht="27" customHeight="1">
      <c r="A11" s="328" t="s">
        <v>1</v>
      </c>
      <c r="B11" s="328"/>
      <c r="C11" s="328"/>
      <c r="D11" s="328"/>
      <c r="E11" s="328"/>
      <c r="F11" s="328"/>
      <c r="G11" s="328"/>
      <c r="H11" s="331"/>
    </row>
    <row r="12" spans="1:8" ht="14.25" thickBot="1">
      <c r="A12" s="56"/>
      <c r="B12" s="34"/>
      <c r="C12" s="34"/>
      <c r="D12" s="34"/>
      <c r="E12" s="34"/>
      <c r="F12" s="204"/>
      <c r="G12" s="221" t="str">
        <f>G2</f>
        <v>Forintban!</v>
      </c>
      <c r="H12" s="331"/>
    </row>
    <row r="13" spans="1:8" ht="42.75" customHeight="1" thickBot="1">
      <c r="A13" s="57" t="s">
        <v>44</v>
      </c>
      <c r="B13" s="58" t="s">
        <v>42</v>
      </c>
      <c r="C13" s="58" t="s">
        <v>43</v>
      </c>
      <c r="D13" s="224" t="str">
        <f>+D3</f>
        <v>Felhasználás   2019. XII. 31-ig</v>
      </c>
      <c r="E13" s="224" t="str">
        <f>+E3</f>
        <v>2020. évi
módosított előirányzat</v>
      </c>
      <c r="F13" s="226" t="str">
        <f>+F3</f>
        <v>Teljesítés
2020 VI. 30.-ig</v>
      </c>
      <c r="G13" s="227" t="str">
        <f>+G3</f>
        <v>Összes teljesítés
2020 VI. 30.-ig</v>
      </c>
      <c r="H13" s="331"/>
    </row>
    <row r="14" spans="1:8" ht="13.5" thickBot="1">
      <c r="A14" s="31">
        <v>1</v>
      </c>
      <c r="B14" s="32">
        <v>2</v>
      </c>
      <c r="C14" s="32">
        <v>3</v>
      </c>
      <c r="D14" s="32">
        <v>4</v>
      </c>
      <c r="E14" s="32">
        <v>5</v>
      </c>
      <c r="F14" s="116">
        <v>6</v>
      </c>
      <c r="G14" s="33" t="s">
        <v>107</v>
      </c>
      <c r="H14" s="331"/>
    </row>
    <row r="15" spans="1:8" ht="16.5" customHeight="1">
      <c r="A15" s="39" t="s">
        <v>202</v>
      </c>
      <c r="B15" s="208"/>
      <c r="C15" s="35"/>
      <c r="D15" s="17"/>
      <c r="E15" s="17"/>
      <c r="F15" s="17"/>
      <c r="G15" s="117">
        <f>+D15+F15</f>
        <v>0</v>
      </c>
      <c r="H15" s="331"/>
    </row>
    <row r="16" spans="1:8" ht="16.5" customHeight="1">
      <c r="A16" s="39"/>
      <c r="B16" s="208"/>
      <c r="C16" s="35"/>
      <c r="D16" s="17"/>
      <c r="E16" s="17"/>
      <c r="F16" s="17"/>
      <c r="G16" s="117">
        <f>+D16+F16</f>
        <v>0</v>
      </c>
      <c r="H16" s="331"/>
    </row>
    <row r="17" spans="1:8" ht="16.5" customHeight="1">
      <c r="A17" s="39"/>
      <c r="B17" s="208"/>
      <c r="C17" s="35"/>
      <c r="D17" s="17"/>
      <c r="E17" s="17"/>
      <c r="F17" s="17"/>
      <c r="G17" s="117">
        <f>+D17+F17</f>
        <v>0</v>
      </c>
      <c r="H17" s="331"/>
    </row>
    <row r="18" spans="1:8" ht="16.5" customHeight="1" thickBot="1">
      <c r="A18" s="40"/>
      <c r="B18" s="209"/>
      <c r="C18" s="35"/>
      <c r="D18" s="17"/>
      <c r="E18" s="17"/>
      <c r="F18" s="17"/>
      <c r="G18" s="117">
        <f>+D18+F18</f>
        <v>0</v>
      </c>
      <c r="H18" s="331"/>
    </row>
    <row r="19" spans="1:8" ht="16.5" customHeight="1" thickBot="1">
      <c r="A19" s="59" t="s">
        <v>40</v>
      </c>
      <c r="B19" s="210">
        <f>SUM(B15:B18)</f>
        <v>0</v>
      </c>
      <c r="C19" s="211"/>
      <c r="D19" s="210">
        <f>SUM(D15:D18)</f>
        <v>0</v>
      </c>
      <c r="E19" s="210">
        <f>SUM(E15:E18)</f>
        <v>0</v>
      </c>
      <c r="F19" s="210">
        <f>SUM(F15:F18)</f>
        <v>0</v>
      </c>
      <c r="G19" s="214">
        <f>SUM(G15:G18)</f>
        <v>0</v>
      </c>
      <c r="H19" s="331"/>
    </row>
  </sheetData>
  <sheetProtection sheet="1"/>
  <mergeCells count="3">
    <mergeCell ref="A11:G11"/>
    <mergeCell ref="A1:G1"/>
    <mergeCell ref="H3:H19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120" zoomScaleNormal="120" workbookViewId="0" topLeftCell="A1">
      <selection activeCell="G35" sqref="G35"/>
    </sheetView>
  </sheetViews>
  <sheetFormatPr defaultColWidth="9.00390625" defaultRowHeight="12.75"/>
  <cols>
    <col min="1" max="1" width="14.875" style="112" customWidth="1"/>
    <col min="2" max="2" width="59.375" style="113" customWidth="1"/>
    <col min="3" max="5" width="15.875" style="114" customWidth="1"/>
    <col min="6" max="16384" width="9.375" style="3" customWidth="1"/>
  </cols>
  <sheetData>
    <row r="1" spans="1:5" s="2" customFormat="1" ht="16.5" customHeight="1" thickBot="1">
      <c r="A1" s="266"/>
      <c r="B1" s="267"/>
      <c r="C1" s="64"/>
      <c r="D1" s="64"/>
      <c r="E1" s="282" t="str">
        <f>CONCATENATE("5. melléklet"," ",ALAPADATOK!A7," ",ALAPADATOK!B7," ",ALAPADATOK!C7," ",ALAPADATOK!D7," ",ALAPADATOK!E7," ",ALAPADATOK!F7," ",ALAPADATOK!G7," ",ALAPADATOK!H7)</f>
        <v>5. melléklet a 2020. I. félévi költségvetési tájékoztatóhoz    </v>
      </c>
    </row>
    <row r="2" spans="1:5" s="43" customFormat="1" ht="15.75" customHeight="1">
      <c r="A2" s="268" t="s">
        <v>38</v>
      </c>
      <c r="B2" s="335" t="str">
        <f>ALAPADATOK!A3</f>
        <v>Felsőzsolca Város Roma Nemzetiségi Önkormányzata</v>
      </c>
      <c r="C2" s="336"/>
      <c r="D2" s="337"/>
      <c r="E2" s="269" t="s">
        <v>34</v>
      </c>
    </row>
    <row r="3" spans="1:5" s="43" customFormat="1" ht="24.75" thickBot="1">
      <c r="A3" s="270" t="s">
        <v>79</v>
      </c>
      <c r="B3" s="338"/>
      <c r="C3" s="339"/>
      <c r="D3" s="340"/>
      <c r="E3" s="271" t="s">
        <v>35</v>
      </c>
    </row>
    <row r="4" spans="1:5" s="44" customFormat="1" ht="15.75" customHeight="1" thickBot="1">
      <c r="A4" s="272"/>
      <c r="B4" s="272"/>
      <c r="C4" s="273"/>
      <c r="D4" s="273"/>
      <c r="E4" s="273" t="str">
        <f>'4.sz.mell.'!G2</f>
        <v>Forintban!</v>
      </c>
    </row>
    <row r="5" spans="1:5" ht="24.75" thickBot="1">
      <c r="A5" s="274" t="s">
        <v>80</v>
      </c>
      <c r="B5" s="275" t="s">
        <v>191</v>
      </c>
      <c r="C5" s="276" t="s">
        <v>105</v>
      </c>
      <c r="D5" s="276" t="s">
        <v>106</v>
      </c>
      <c r="E5" s="228" t="str">
        <f>+CONCATENATE(LEFT('1. sz. mell.'!C6,4),ALAPADATOK!C9)</f>
        <v>2020 VI. 30.</v>
      </c>
    </row>
    <row r="6" spans="1:5" s="41" customFormat="1" ht="12.75" customHeight="1" thickBot="1">
      <c r="A6" s="277">
        <v>1</v>
      </c>
      <c r="B6" s="278">
        <v>2</v>
      </c>
      <c r="C6" s="278">
        <v>3</v>
      </c>
      <c r="D6" s="279">
        <v>4</v>
      </c>
      <c r="E6" s="280">
        <v>5</v>
      </c>
    </row>
    <row r="7" spans="1:5" s="41" customFormat="1" ht="15.75" customHeight="1" thickBot="1">
      <c r="A7" s="332" t="s">
        <v>36</v>
      </c>
      <c r="B7" s="333"/>
      <c r="C7" s="333"/>
      <c r="D7" s="333"/>
      <c r="E7" s="334"/>
    </row>
    <row r="8" spans="1:5" s="41" customFormat="1" ht="12" customHeight="1" thickBot="1">
      <c r="A8" s="21" t="s">
        <v>4</v>
      </c>
      <c r="B8" s="15" t="s">
        <v>144</v>
      </c>
      <c r="C8" s="119">
        <f>SUM(C9:C13)</f>
        <v>1040000</v>
      </c>
      <c r="D8" s="119">
        <v>1040000</v>
      </c>
      <c r="E8" s="137">
        <f>SUM(E9:E13)</f>
        <v>635250</v>
      </c>
    </row>
    <row r="9" spans="1:5" s="45" customFormat="1" ht="12" customHeight="1">
      <c r="A9" s="172" t="s">
        <v>46</v>
      </c>
      <c r="B9" s="138" t="s">
        <v>145</v>
      </c>
      <c r="C9" s="121">
        <v>1040000</v>
      </c>
      <c r="D9" s="121">
        <v>1040000</v>
      </c>
      <c r="E9" s="139">
        <v>635250</v>
      </c>
    </row>
    <row r="10" spans="1:5" s="46" customFormat="1" ht="12" customHeight="1">
      <c r="A10" s="173" t="s">
        <v>47</v>
      </c>
      <c r="B10" s="140" t="s">
        <v>146</v>
      </c>
      <c r="C10" s="120"/>
      <c r="D10" s="120"/>
      <c r="E10" s="141"/>
    </row>
    <row r="11" spans="1:5" s="46" customFormat="1" ht="12" customHeight="1">
      <c r="A11" s="173" t="s">
        <v>48</v>
      </c>
      <c r="B11" s="140" t="s">
        <v>147</v>
      </c>
      <c r="C11" s="120"/>
      <c r="D11" s="120"/>
      <c r="E11" s="141"/>
    </row>
    <row r="12" spans="1:5" s="46" customFormat="1" ht="12" customHeight="1">
      <c r="A12" s="173" t="s">
        <v>49</v>
      </c>
      <c r="B12" s="140" t="s">
        <v>148</v>
      </c>
      <c r="C12" s="120"/>
      <c r="D12" s="120"/>
      <c r="E12" s="141"/>
    </row>
    <row r="13" spans="1:5" s="46" customFormat="1" ht="12" customHeight="1" thickBot="1">
      <c r="A13" s="173" t="s">
        <v>57</v>
      </c>
      <c r="B13" s="140" t="s">
        <v>149</v>
      </c>
      <c r="C13" s="120"/>
      <c r="D13" s="120"/>
      <c r="E13" s="141"/>
    </row>
    <row r="14" spans="1:5" s="45" customFormat="1" ht="12" customHeight="1" thickBot="1">
      <c r="A14" s="21" t="s">
        <v>5</v>
      </c>
      <c r="B14" s="65" t="s">
        <v>115</v>
      </c>
      <c r="C14" s="146"/>
      <c r="D14" s="146"/>
      <c r="E14" s="147"/>
    </row>
    <row r="15" spans="1:5" s="45" customFormat="1" ht="12" customHeight="1" thickBot="1">
      <c r="A15" s="21" t="s">
        <v>6</v>
      </c>
      <c r="B15" s="15" t="s">
        <v>127</v>
      </c>
      <c r="C15" s="146"/>
      <c r="D15" s="146"/>
      <c r="E15" s="147"/>
    </row>
    <row r="16" spans="1:5" s="45" customFormat="1" ht="12" customHeight="1" thickBot="1">
      <c r="A16" s="21" t="s">
        <v>7</v>
      </c>
      <c r="B16" s="15" t="s">
        <v>170</v>
      </c>
      <c r="C16" s="146"/>
      <c r="D16" s="146"/>
      <c r="E16" s="147"/>
    </row>
    <row r="17" spans="1:5" s="45" customFormat="1" ht="12" customHeight="1" thickBot="1">
      <c r="A17" s="21" t="s">
        <v>8</v>
      </c>
      <c r="B17" s="15" t="s">
        <v>129</v>
      </c>
      <c r="C17" s="146"/>
      <c r="D17" s="146"/>
      <c r="E17" s="147"/>
    </row>
    <row r="18" spans="1:5" s="45" customFormat="1" ht="12" customHeight="1" thickBot="1">
      <c r="A18" s="21" t="s">
        <v>9</v>
      </c>
      <c r="B18" s="15" t="s">
        <v>116</v>
      </c>
      <c r="C18" s="146"/>
      <c r="D18" s="146"/>
      <c r="E18" s="147"/>
    </row>
    <row r="19" spans="1:5" s="45" customFormat="1" ht="12" customHeight="1" thickBot="1">
      <c r="A19" s="21" t="s">
        <v>10</v>
      </c>
      <c r="B19" s="65" t="s">
        <v>151</v>
      </c>
      <c r="C19" s="146"/>
      <c r="D19" s="146"/>
      <c r="E19" s="147"/>
    </row>
    <row r="20" spans="1:5" s="45" customFormat="1" ht="12" customHeight="1" thickBot="1">
      <c r="A20" s="21" t="s">
        <v>11</v>
      </c>
      <c r="B20" s="15" t="s">
        <v>173</v>
      </c>
      <c r="C20" s="124">
        <f>+C8+C14+C15+C16+C17+C18+C19</f>
        <v>1040000</v>
      </c>
      <c r="D20" s="124">
        <f>+D8+D14+D15+D16+D17+D18+D19</f>
        <v>1040000</v>
      </c>
      <c r="E20" s="144">
        <f>+E8+E14+E15+E16+E17+E18+E19</f>
        <v>635250</v>
      </c>
    </row>
    <row r="21" spans="1:5" s="46" customFormat="1" ht="12" customHeight="1" thickBot="1">
      <c r="A21" s="174" t="s">
        <v>12</v>
      </c>
      <c r="B21" s="65" t="s">
        <v>153</v>
      </c>
      <c r="C21" s="119">
        <v>103684</v>
      </c>
      <c r="D21" s="119">
        <v>103684</v>
      </c>
      <c r="E21" s="137">
        <v>103684</v>
      </c>
    </row>
    <row r="22" spans="1:5" s="46" customFormat="1" ht="12" customHeight="1">
      <c r="A22" s="173" t="s">
        <v>154</v>
      </c>
      <c r="B22" s="138" t="s">
        <v>155</v>
      </c>
      <c r="C22" s="123"/>
      <c r="D22" s="123"/>
      <c r="E22" s="145"/>
    </row>
    <row r="23" spans="1:5" s="46" customFormat="1" ht="12" customHeight="1">
      <c r="A23" s="173" t="s">
        <v>156</v>
      </c>
      <c r="B23" s="140" t="s">
        <v>157</v>
      </c>
      <c r="C23" s="123"/>
      <c r="D23" s="123"/>
      <c r="E23" s="145"/>
    </row>
    <row r="24" spans="1:5" s="45" customFormat="1" ht="12" customHeight="1">
      <c r="A24" s="173" t="s">
        <v>158</v>
      </c>
      <c r="B24" s="140" t="s">
        <v>159</v>
      </c>
      <c r="C24" s="123">
        <v>103684</v>
      </c>
      <c r="D24" s="123">
        <v>103684</v>
      </c>
      <c r="E24" s="145">
        <v>103684</v>
      </c>
    </row>
    <row r="25" spans="1:5" s="45" customFormat="1" ht="12" customHeight="1">
      <c r="A25" s="173" t="s">
        <v>160</v>
      </c>
      <c r="B25" s="140" t="s">
        <v>161</v>
      </c>
      <c r="C25" s="123"/>
      <c r="D25" s="123"/>
      <c r="E25" s="145"/>
    </row>
    <row r="26" spans="1:5" s="45" customFormat="1" ht="12" customHeight="1" thickBot="1">
      <c r="A26" s="173" t="s">
        <v>162</v>
      </c>
      <c r="B26" s="142" t="s">
        <v>111</v>
      </c>
      <c r="C26" s="123"/>
      <c r="D26" s="123"/>
      <c r="E26" s="145"/>
    </row>
    <row r="27" spans="1:5" s="45" customFormat="1" ht="12" customHeight="1" thickBot="1">
      <c r="A27" s="174" t="s">
        <v>13</v>
      </c>
      <c r="B27" s="65" t="s">
        <v>112</v>
      </c>
      <c r="C27" s="146"/>
      <c r="D27" s="146"/>
      <c r="E27" s="147"/>
    </row>
    <row r="28" spans="1:5" s="45" customFormat="1" ht="12" customHeight="1" thickBot="1">
      <c r="A28" s="174" t="s">
        <v>14</v>
      </c>
      <c r="B28" s="148" t="s">
        <v>174</v>
      </c>
      <c r="C28" s="124">
        <f>+C21+C27</f>
        <v>103684</v>
      </c>
      <c r="D28" s="124">
        <f>+D21+D27</f>
        <v>103684</v>
      </c>
      <c r="E28" s="144">
        <f>+E21+E27</f>
        <v>103684</v>
      </c>
    </row>
    <row r="29" spans="1:5" s="45" customFormat="1" ht="12" customHeight="1" thickBot="1">
      <c r="A29" s="175" t="s">
        <v>15</v>
      </c>
      <c r="B29" s="149" t="s">
        <v>175</v>
      </c>
      <c r="C29" s="124">
        <f>+C20+C28</f>
        <v>1143684</v>
      </c>
      <c r="D29" s="124">
        <f>+D20+D28</f>
        <v>1143684</v>
      </c>
      <c r="E29" s="144">
        <f>+E20+E28</f>
        <v>738934</v>
      </c>
    </row>
    <row r="30" spans="1:5" s="46" customFormat="1" ht="15" customHeight="1">
      <c r="A30" s="60"/>
      <c r="B30" s="61"/>
      <c r="C30" s="105"/>
      <c r="D30" s="105"/>
      <c r="E30" s="105"/>
    </row>
    <row r="31" spans="1:5" ht="13.5" thickBot="1">
      <c r="A31" s="62"/>
      <c r="B31" s="63"/>
      <c r="C31" s="106"/>
      <c r="D31" s="106"/>
      <c r="E31" s="106"/>
    </row>
    <row r="32" spans="1:5" s="41" customFormat="1" ht="16.5" customHeight="1" thickBot="1">
      <c r="A32" s="332" t="s">
        <v>37</v>
      </c>
      <c r="B32" s="333"/>
      <c r="C32" s="333"/>
      <c r="D32" s="333"/>
      <c r="E32" s="334"/>
    </row>
    <row r="33" spans="1:5" s="47" customFormat="1" ht="12" customHeight="1" thickBot="1">
      <c r="A33" s="176" t="s">
        <v>4</v>
      </c>
      <c r="B33" s="20" t="s">
        <v>177</v>
      </c>
      <c r="C33" s="118">
        <f>SUM(C34:C41)</f>
        <v>1143684</v>
      </c>
      <c r="D33" s="118">
        <f>SUM(D34:D41)</f>
        <v>1143684</v>
      </c>
      <c r="E33" s="185">
        <f>SUM(E34:E41)</f>
        <v>520347</v>
      </c>
    </row>
    <row r="34" spans="1:5" ht="12" customHeight="1">
      <c r="A34" s="177" t="s">
        <v>46</v>
      </c>
      <c r="B34" s="7" t="s">
        <v>32</v>
      </c>
      <c r="C34" s="188">
        <v>627000</v>
      </c>
      <c r="D34" s="188">
        <v>323840</v>
      </c>
      <c r="E34" s="186">
        <v>49999</v>
      </c>
    </row>
    <row r="35" spans="1:5" ht="12" customHeight="1">
      <c r="A35" s="173" t="s">
        <v>47</v>
      </c>
      <c r="B35" s="5" t="s">
        <v>67</v>
      </c>
      <c r="C35" s="120">
        <v>100000</v>
      </c>
      <c r="D35" s="120">
        <v>103160</v>
      </c>
      <c r="E35" s="141">
        <v>1574</v>
      </c>
    </row>
    <row r="36" spans="1:5" ht="12" customHeight="1">
      <c r="A36" s="173" t="s">
        <v>48</v>
      </c>
      <c r="B36" s="5" t="s">
        <v>56</v>
      </c>
      <c r="C36" s="122">
        <v>416684</v>
      </c>
      <c r="D36" s="122">
        <v>716684</v>
      </c>
      <c r="E36" s="143">
        <v>468774</v>
      </c>
    </row>
    <row r="37" spans="1:5" ht="12" customHeight="1">
      <c r="A37" s="173" t="s">
        <v>49</v>
      </c>
      <c r="B37" s="8" t="s">
        <v>68</v>
      </c>
      <c r="C37" s="122"/>
      <c r="D37" s="122"/>
      <c r="E37" s="143"/>
    </row>
    <row r="38" spans="1:5" ht="12" customHeight="1">
      <c r="A38" s="173" t="s">
        <v>57</v>
      </c>
      <c r="B38" s="5" t="s">
        <v>69</v>
      </c>
      <c r="C38" s="122"/>
      <c r="D38" s="122"/>
      <c r="E38" s="143"/>
    </row>
    <row r="39" spans="1:5" ht="12" customHeight="1">
      <c r="A39" s="173" t="s">
        <v>50</v>
      </c>
      <c r="B39" s="5" t="s">
        <v>33</v>
      </c>
      <c r="C39" s="122"/>
      <c r="D39" s="122"/>
      <c r="E39" s="143"/>
    </row>
    <row r="40" spans="1:5" ht="12" customHeight="1">
      <c r="A40" s="173" t="s">
        <v>51</v>
      </c>
      <c r="B40" s="5" t="s">
        <v>179</v>
      </c>
      <c r="C40" s="122"/>
      <c r="D40" s="122"/>
      <c r="E40" s="143"/>
    </row>
    <row r="41" spans="1:5" ht="12" customHeight="1" thickBot="1">
      <c r="A41" s="173" t="s">
        <v>55</v>
      </c>
      <c r="B41" s="13" t="s">
        <v>180</v>
      </c>
      <c r="C41" s="122"/>
      <c r="D41" s="122"/>
      <c r="E41" s="143"/>
    </row>
    <row r="42" spans="1:5" ht="12" customHeight="1" thickBot="1">
      <c r="A42" s="21" t="s">
        <v>5</v>
      </c>
      <c r="B42" s="19" t="s">
        <v>165</v>
      </c>
      <c r="C42" s="119">
        <f>+C43+C44+C45</f>
        <v>0</v>
      </c>
      <c r="D42" s="119">
        <f>+D43+D44+D45</f>
        <v>0</v>
      </c>
      <c r="E42" s="137">
        <f>+E43+E44+E45</f>
        <v>0</v>
      </c>
    </row>
    <row r="43" spans="1:5" ht="12" customHeight="1">
      <c r="A43" s="172" t="s">
        <v>52</v>
      </c>
      <c r="B43" s="5" t="s">
        <v>84</v>
      </c>
      <c r="C43" s="121"/>
      <c r="D43" s="121"/>
      <c r="E43" s="139"/>
    </row>
    <row r="44" spans="1:5" ht="12" customHeight="1">
      <c r="A44" s="172" t="s">
        <v>53</v>
      </c>
      <c r="B44" s="9" t="s">
        <v>70</v>
      </c>
      <c r="C44" s="120"/>
      <c r="D44" s="120"/>
      <c r="E44" s="141"/>
    </row>
    <row r="45" spans="1:5" ht="12" customHeight="1" thickBot="1">
      <c r="A45" s="172" t="s">
        <v>54</v>
      </c>
      <c r="B45" s="67" t="s">
        <v>85</v>
      </c>
      <c r="C45" s="120"/>
      <c r="D45" s="120"/>
      <c r="E45" s="141"/>
    </row>
    <row r="46" spans="1:5" ht="12" customHeight="1" thickBot="1">
      <c r="A46" s="21" t="s">
        <v>6</v>
      </c>
      <c r="B46" s="50" t="s">
        <v>187</v>
      </c>
      <c r="C46" s="119">
        <f>+C33+C42</f>
        <v>1143684</v>
      </c>
      <c r="D46" s="119">
        <f>+D33+D42</f>
        <v>1143684</v>
      </c>
      <c r="E46" s="137">
        <f>+E33+E42</f>
        <v>520347</v>
      </c>
    </row>
    <row r="47" spans="1:5" ht="12" customHeight="1" thickBot="1">
      <c r="A47" s="21" t="s">
        <v>7</v>
      </c>
      <c r="B47" s="50" t="s">
        <v>176</v>
      </c>
      <c r="C47" s="119">
        <f>+C48+C49+C50</f>
        <v>0</v>
      </c>
      <c r="D47" s="119">
        <f>+D48+D49+D50</f>
        <v>0</v>
      </c>
      <c r="E47" s="137">
        <f>+E48+E49+E50</f>
        <v>0</v>
      </c>
    </row>
    <row r="48" spans="1:5" ht="12" customHeight="1">
      <c r="A48" s="172" t="s">
        <v>108</v>
      </c>
      <c r="B48" s="6" t="s">
        <v>166</v>
      </c>
      <c r="C48" s="120"/>
      <c r="D48" s="120"/>
      <c r="E48" s="141"/>
    </row>
    <row r="49" spans="1:5" ht="12" customHeight="1">
      <c r="A49" s="172" t="s">
        <v>109</v>
      </c>
      <c r="B49" s="6" t="s">
        <v>167</v>
      </c>
      <c r="C49" s="120"/>
      <c r="D49" s="120"/>
      <c r="E49" s="141"/>
    </row>
    <row r="50" spans="1:5" ht="12" customHeight="1" thickBot="1">
      <c r="A50" s="178" t="s">
        <v>110</v>
      </c>
      <c r="B50" s="4" t="s">
        <v>190</v>
      </c>
      <c r="C50" s="122"/>
      <c r="D50" s="122"/>
      <c r="E50" s="143"/>
    </row>
    <row r="51" spans="1:5" ht="12" customHeight="1" thickBot="1">
      <c r="A51" s="215" t="s">
        <v>8</v>
      </c>
      <c r="B51" s="216" t="s">
        <v>168</v>
      </c>
      <c r="C51" s="189">
        <f>+C46+C47</f>
        <v>1143684</v>
      </c>
      <c r="D51" s="189">
        <f>+D46+D47</f>
        <v>1143684</v>
      </c>
      <c r="E51" s="187">
        <f>+E46+E47</f>
        <v>520347</v>
      </c>
    </row>
    <row r="52" spans="3:4" ht="12.75">
      <c r="C52" s="281">
        <f>C29-C51</f>
        <v>0</v>
      </c>
      <c r="D52" s="281">
        <f>D29-D51</f>
        <v>0</v>
      </c>
    </row>
  </sheetData>
  <sheetProtection formatCells="0"/>
  <mergeCells count="4">
    <mergeCell ref="A7:E7"/>
    <mergeCell ref="A32:E32"/>
    <mergeCell ref="B2:D2"/>
    <mergeCell ref="B3:D3"/>
  </mergeCells>
  <printOptions horizontalCentered="1"/>
  <pageMargins left="0.5905511811023623" right="0.5905511811023623" top="0.984251968503937" bottom="0.984251968503937" header="0.7874015748031497" footer="0.787401574803149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2020-08-26T12:22:26Z</cp:lastPrinted>
  <dcterms:created xsi:type="dcterms:W3CDTF">1999-10-30T10:30:45Z</dcterms:created>
  <dcterms:modified xsi:type="dcterms:W3CDTF">2020-09-18T08:54:09Z</dcterms:modified>
  <cp:category/>
  <cp:version/>
  <cp:contentType/>
  <cp:contentStatus/>
</cp:coreProperties>
</file>